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Z:\VC\ЕРЦ\МосОблЕИРЦ\Отправлено\Сергиев Посад\ОТОПЛЕНИЕ\2024\"/>
    </mc:Choice>
  </mc:AlternateContent>
  <xr:revisionPtr revIDLastSave="0" documentId="8_{86D7AC55-925B-4666-A39E-D3EF76ACDBBD}" xr6:coauthVersionLast="47" xr6:coauthVersionMax="47" xr10:uidLastSave="{00000000-0000-0000-0000-000000000000}"/>
  <bookViews>
    <workbookView xWindow="-120" yWindow="-120" windowWidth="29040" windowHeight="15840" xr2:uid="{A9A24B86-AF58-44C8-801D-F18C797D39A4}"/>
  </bookViews>
  <sheets>
    <sheet name="9а стр 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14" i="1" l="1"/>
  <c r="E13" i="1"/>
  <c r="F13" i="1" s="1"/>
  <c r="H13" i="1" s="1"/>
  <c r="J13" i="1" s="1"/>
  <c r="L13" i="1" s="1"/>
  <c r="M13" i="1" s="1"/>
  <c r="D13" i="1"/>
  <c r="F12" i="1"/>
  <c r="H12" i="1" s="1"/>
  <c r="J12" i="1" s="1"/>
  <c r="L12" i="1" s="1"/>
  <c r="M12" i="1" s="1"/>
  <c r="E12" i="1"/>
  <c r="D12" i="1"/>
  <c r="E11" i="1"/>
  <c r="F11" i="1" s="1"/>
  <c r="H11" i="1" s="1"/>
  <c r="J11" i="1" s="1"/>
  <c r="L11" i="1" s="1"/>
  <c r="M11" i="1" s="1"/>
  <c r="D11" i="1"/>
  <c r="F10" i="1"/>
  <c r="H10" i="1" s="1"/>
  <c r="J10" i="1" s="1"/>
  <c r="L10" i="1" s="1"/>
  <c r="M10" i="1" s="1"/>
  <c r="E10" i="1"/>
  <c r="D10" i="1"/>
  <c r="E9" i="1"/>
  <c r="F9" i="1" s="1"/>
  <c r="H9" i="1" s="1"/>
  <c r="J9" i="1" s="1"/>
  <c r="L9" i="1" s="1"/>
  <c r="M9" i="1" s="1"/>
  <c r="D9" i="1"/>
  <c r="F8" i="1"/>
  <c r="H8" i="1" s="1"/>
  <c r="J8" i="1" s="1"/>
  <c r="L8" i="1" s="1"/>
  <c r="M8" i="1" s="1"/>
  <c r="E8" i="1"/>
  <c r="D8" i="1"/>
  <c r="E7" i="1"/>
  <c r="F7" i="1" s="1"/>
  <c r="H7" i="1" s="1"/>
  <c r="J7" i="1" s="1"/>
  <c r="L7" i="1" s="1"/>
  <c r="M7" i="1" s="1"/>
  <c r="D7" i="1"/>
  <c r="F6" i="1"/>
  <c r="H6" i="1" s="1"/>
  <c r="J6" i="1" s="1"/>
  <c r="L6" i="1" s="1"/>
  <c r="M6" i="1" s="1"/>
  <c r="E6" i="1"/>
  <c r="D6" i="1"/>
  <c r="E5" i="1"/>
  <c r="F5" i="1" s="1"/>
  <c r="H5" i="1" s="1"/>
  <c r="J5" i="1" s="1"/>
  <c r="L5" i="1" s="1"/>
  <c r="M5" i="1" s="1"/>
  <c r="D5" i="1"/>
  <c r="F4" i="1"/>
  <c r="H4" i="1" s="1"/>
  <c r="J4" i="1" s="1"/>
  <c r="L4" i="1" s="1"/>
  <c r="M4" i="1" s="1"/>
  <c r="E4" i="1"/>
  <c r="D4" i="1"/>
  <c r="E3" i="1"/>
  <c r="F3" i="1" s="1"/>
  <c r="H3" i="1" s="1"/>
  <c r="J3" i="1" s="1"/>
  <c r="L3" i="1" s="1"/>
  <c r="M3" i="1" s="1"/>
  <c r="D3" i="1"/>
  <c r="F2" i="1"/>
  <c r="H2" i="1" s="1"/>
  <c r="J2" i="1" s="1"/>
  <c r="L2" i="1" s="1"/>
  <c r="E2" i="1"/>
  <c r="D2" i="1"/>
  <c r="L14" i="1" l="1"/>
  <c r="M2" i="1"/>
</calcChain>
</file>

<file path=xl/sharedStrings.xml><?xml version="1.0" encoding="utf-8"?>
<sst xmlns="http://schemas.openxmlformats.org/spreadsheetml/2006/main" count="13" uniqueCount="13">
  <si>
    <t>Период</t>
  </si>
  <si>
    <t>Тариф</t>
  </si>
  <si>
    <t>Затраты РСО, Гкал (Отопление+ Подогрев)</t>
  </si>
  <si>
    <t>Затраты РСО, руб</t>
  </si>
  <si>
    <t>Подогрев (ИПУ+ОДН), Гкал</t>
  </si>
  <si>
    <t>Объем на отопление факт, Гкал</t>
  </si>
  <si>
    <t>Расход по ИПУ, Гкал</t>
  </si>
  <si>
    <t>Расход на ОДН, Гкал</t>
  </si>
  <si>
    <t>Общ. Площадь дома</t>
  </si>
  <si>
    <t>Объем на отопление факт, Руб</t>
  </si>
  <si>
    <t>Начислено 1/12</t>
  </si>
  <si>
    <t>Разница</t>
  </si>
  <si>
    <t>На 1кв.м.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</si>
</sst>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0.000"/>
    <numFmt numFmtId="165" formatCode="[$-419]mmmm\ yyyy;@"/>
    <numFmt numFmtId="166" formatCode="#,##0.000"/>
  </numFmts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8"/>
      <color indexed="8"/>
      <name val="Calibri"/>
      <family val="2"/>
      <charset val="204"/>
    </font>
    <font>
      <b/>
      <sz val="8"/>
      <color theme="1"/>
      <name val="Calibri"/>
      <family val="2"/>
      <charset val="204"/>
      <scheme val="minor"/>
    </font>
    <font>
      <sz val="8"/>
      <color indexed="8"/>
      <name val="Calibri"/>
      <family val="2"/>
      <charset val="204"/>
    </font>
    <font>
      <sz val="8"/>
      <color theme="1"/>
      <name val="Calibri"/>
      <family val="2"/>
      <charset val="204"/>
    </font>
    <font>
      <sz val="8"/>
      <name val="Calibri"/>
      <family val="2"/>
      <charset val="204"/>
      <scheme val="minor"/>
    </font>
    <font>
      <sz val="8"/>
      <name val="Calibri"/>
      <family val="2"/>
      <charset val="204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5D9F1"/>
        <bgColor indexed="64"/>
      </patternFill>
    </fill>
    <fill>
      <patternFill patternType="solid">
        <fgColor theme="9" tint="0.59999389629810485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1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164" fontId="3" fillId="2" borderId="1" xfId="0" applyNumberFormat="1" applyFont="1" applyFill="1" applyBorder="1" applyAlignment="1">
      <alignment horizontal="center" vertical="center" wrapText="1"/>
    </xf>
    <xf numFmtId="164" fontId="3" fillId="2" borderId="2" xfId="0" applyNumberFormat="1" applyFont="1" applyFill="1" applyBorder="1" applyAlignment="1">
      <alignment horizontal="center" vertical="center" wrapText="1"/>
    </xf>
    <xf numFmtId="164" fontId="3" fillId="3" borderId="3" xfId="0" applyNumberFormat="1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165" fontId="5" fillId="0" borderId="3" xfId="0" applyNumberFormat="1" applyFont="1" applyBorder="1" applyAlignment="1">
      <alignment horizontal="center" vertical="center"/>
    </xf>
    <xf numFmtId="4" fontId="6" fillId="0" borderId="3" xfId="0" applyNumberFormat="1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166" fontId="7" fillId="0" borderId="3" xfId="0" applyNumberFormat="1" applyFont="1" applyBorder="1" applyAlignment="1">
      <alignment horizontal="center" vertical="center"/>
    </xf>
    <xf numFmtId="43" fontId="7" fillId="0" borderId="3" xfId="1" applyFont="1" applyBorder="1" applyAlignment="1">
      <alignment horizontal="center" vertical="center"/>
    </xf>
    <xf numFmtId="2" fontId="7" fillId="0" borderId="3" xfId="0" applyNumberFormat="1" applyFont="1" applyBorder="1" applyAlignment="1">
      <alignment horizontal="center" vertical="center"/>
    </xf>
    <xf numFmtId="164" fontId="8" fillId="0" borderId="3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166" fontId="2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2" fontId="9" fillId="0" borderId="0" xfId="0" applyNumberFormat="1" applyFont="1" applyAlignment="1">
      <alignment horizontal="center" vertical="center"/>
    </xf>
    <xf numFmtId="2" fontId="0" fillId="0" borderId="0" xfId="0" applyNumberFormat="1" applyAlignment="1">
      <alignment horizontal="center" vertic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057;&#1077;&#1088;&#1075;&#1080;&#1077;&#1074;%20&#1055;&#1086;&#1089;&#1072;&#1076;_&#1054;&#1090;&#1086;&#1087;&#1083;&#1077;&#1085;&#1080;&#1077;%202024_&#1048;&#1085;&#1092;&#1086;%20&#1076;&#1083;&#1103;%20&#1087;&#1077;&#1088;&#1077;&#1088;&#1072;&#1089;&#1095;&#1077;&#1090;&#1072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а"/>
      <sheetName val="9а стр 1"/>
      <sheetName val="21"/>
      <sheetName val="8"/>
      <sheetName val="Подогрев"/>
      <sheetName val="24 сент вручн"/>
      <sheetName val="24 апр вру"/>
      <sheetName val="24 март вруч"/>
      <sheetName val="24 фев врн"/>
      <sheetName val="20 июнь_вручн"/>
      <sheetName val="20 авг_вручн"/>
      <sheetName val="20 сент_вручн"/>
      <sheetName val="22 сент_вручн"/>
      <sheetName val="22 май_вручн"/>
      <sheetName val="22 июнь _вруч"/>
      <sheetName val="26 фев вр"/>
      <sheetName val="26 март вр"/>
      <sheetName val="26 апр врун"/>
      <sheetName val="26 сент вр"/>
    </sheetNames>
    <sheetDataSet>
      <sheetData sheetId="0">
        <row r="2">
          <cell r="B2">
            <v>2664.11</v>
          </cell>
        </row>
        <row r="3">
          <cell r="B3">
            <v>2664.11</v>
          </cell>
        </row>
        <row r="4">
          <cell r="B4">
            <v>2664.11</v>
          </cell>
        </row>
        <row r="5">
          <cell r="B5">
            <v>2664.11</v>
          </cell>
        </row>
        <row r="6">
          <cell r="B6">
            <v>2664.11</v>
          </cell>
        </row>
        <row r="7">
          <cell r="B7">
            <v>2664.11</v>
          </cell>
        </row>
        <row r="8">
          <cell r="B8">
            <v>3063.73</v>
          </cell>
        </row>
        <row r="9">
          <cell r="B9">
            <v>3063.73</v>
          </cell>
        </row>
        <row r="10">
          <cell r="B10">
            <v>3063.73</v>
          </cell>
        </row>
        <row r="11">
          <cell r="B11">
            <v>3063.73</v>
          </cell>
        </row>
        <row r="12">
          <cell r="B12">
            <v>3063.73</v>
          </cell>
        </row>
      </sheetData>
      <sheetData sheetId="1"/>
      <sheetData sheetId="2"/>
      <sheetData sheetId="3"/>
      <sheetData sheetId="4">
        <row r="3">
          <cell r="I3">
            <v>68286.83</v>
          </cell>
        </row>
        <row r="4">
          <cell r="I4">
            <v>69082.929999999993</v>
          </cell>
        </row>
        <row r="5">
          <cell r="I5">
            <v>69490.53</v>
          </cell>
        </row>
        <row r="6">
          <cell r="I6">
            <v>59086.81</v>
          </cell>
        </row>
        <row r="7">
          <cell r="I7">
            <v>60625.38</v>
          </cell>
        </row>
        <row r="8">
          <cell r="I8">
            <v>51508.57</v>
          </cell>
        </row>
        <row r="9">
          <cell r="I9">
            <v>63110.95</v>
          </cell>
        </row>
        <row r="10">
          <cell r="I10">
            <v>67061.86</v>
          </cell>
        </row>
        <row r="11">
          <cell r="I11">
            <v>68062.320000000007</v>
          </cell>
        </row>
        <row r="12">
          <cell r="I12">
            <v>73869.59</v>
          </cell>
        </row>
        <row r="13">
          <cell r="I13">
            <v>65660.25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570884-8978-4B13-B43A-2D0A9B10E9AD}">
  <dimension ref="A1:M15"/>
  <sheetViews>
    <sheetView tabSelected="1" zoomScale="115" zoomScaleNormal="115" workbookViewId="0">
      <selection activeCell="N1" sqref="N1:S1048576"/>
    </sheetView>
  </sheetViews>
  <sheetFormatPr defaultColWidth="8.85546875" defaultRowHeight="15" x14ac:dyDescent="0.25"/>
  <cols>
    <col min="1" max="1" width="11" style="8" bestFit="1" customWidth="1"/>
    <col min="2" max="13" width="9.7109375" style="8" customWidth="1"/>
    <col min="14" max="16384" width="8.85546875" style="8"/>
  </cols>
  <sheetData>
    <row r="1" spans="1:13" ht="4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2" t="s">
        <v>6</v>
      </c>
      <c r="H1" s="3" t="s">
        <v>7</v>
      </c>
      <c r="I1" s="4" t="s">
        <v>8</v>
      </c>
      <c r="J1" s="5" t="s">
        <v>9</v>
      </c>
      <c r="K1" s="6" t="s">
        <v>10</v>
      </c>
      <c r="L1" s="7" t="s">
        <v>11</v>
      </c>
      <c r="M1" s="7" t="s">
        <v>12</v>
      </c>
    </row>
    <row r="2" spans="1:13" x14ac:dyDescent="0.25">
      <c r="A2" s="9">
        <v>45292</v>
      </c>
      <c r="B2" s="10">
        <v>2664.11</v>
      </c>
      <c r="C2" s="11">
        <v>278.92399999999998</v>
      </c>
      <c r="D2" s="12">
        <f>B2*C2</f>
        <v>743084.21763999993</v>
      </c>
      <c r="E2" s="12">
        <f>[1]Подогрев!I3/'[1]9а'!B2</f>
        <v>25.632136060447955</v>
      </c>
      <c r="F2" s="12">
        <f>C2-E2</f>
        <v>253.29186393955203</v>
      </c>
      <c r="G2" s="12">
        <v>0</v>
      </c>
      <c r="H2" s="12">
        <f>F2-G2</f>
        <v>253.29186393955203</v>
      </c>
      <c r="I2" s="13">
        <v>8488.7000000000007</v>
      </c>
      <c r="J2" s="12">
        <f>B2*H2</f>
        <v>674797.38763999997</v>
      </c>
      <c r="K2" s="12">
        <v>238531.17</v>
      </c>
      <c r="L2" s="12">
        <f>J2-K2</f>
        <v>436266.21763999993</v>
      </c>
      <c r="M2" s="14">
        <f>L2/I2</f>
        <v>51.393760839704534</v>
      </c>
    </row>
    <row r="3" spans="1:13" x14ac:dyDescent="0.25">
      <c r="A3" s="9">
        <v>45323</v>
      </c>
      <c r="B3" s="10">
        <v>2664.11</v>
      </c>
      <c r="C3" s="11">
        <v>188.30199999999999</v>
      </c>
      <c r="D3" s="12">
        <f t="shared" ref="D3:D13" si="0">B3*C3</f>
        <v>501657.24122000003</v>
      </c>
      <c r="E3" s="12">
        <f>[1]Подогрев!I4/'[1]9а'!B3</f>
        <v>25.930960057955563</v>
      </c>
      <c r="F3" s="12">
        <f t="shared" ref="F3:F13" si="1">C3-E3</f>
        <v>162.37103994204443</v>
      </c>
      <c r="G3" s="12">
        <v>0</v>
      </c>
      <c r="H3" s="12">
        <f t="shared" ref="H3:H13" si="2">F3-G3</f>
        <v>162.37103994204443</v>
      </c>
      <c r="I3" s="13">
        <v>8488.7000000000007</v>
      </c>
      <c r="J3" s="12">
        <f t="shared" ref="J3:J13" si="3">B3*H3</f>
        <v>432574.31122000003</v>
      </c>
      <c r="K3" s="12">
        <v>238531.11</v>
      </c>
      <c r="L3" s="12">
        <f t="shared" ref="L3:L13" si="4">J3-K3</f>
        <v>194043.20122000005</v>
      </c>
      <c r="M3" s="14">
        <f t="shared" ref="M3:M13" si="5">L3/I3</f>
        <v>22.859000933005056</v>
      </c>
    </row>
    <row r="4" spans="1:13" x14ac:dyDescent="0.25">
      <c r="A4" s="9">
        <v>45352</v>
      </c>
      <c r="B4" s="10">
        <v>2664.11</v>
      </c>
      <c r="C4" s="11">
        <v>153.53299999999999</v>
      </c>
      <c r="D4" s="12">
        <f t="shared" si="0"/>
        <v>409028.80063000001</v>
      </c>
      <c r="E4" s="12">
        <f>[1]Подогрев!I5/'[1]9а'!B4</f>
        <v>26.083956743527857</v>
      </c>
      <c r="F4" s="12">
        <f t="shared" si="1"/>
        <v>127.44904325647212</v>
      </c>
      <c r="G4" s="12">
        <v>0</v>
      </c>
      <c r="H4" s="12">
        <f t="shared" si="2"/>
        <v>127.44904325647212</v>
      </c>
      <c r="I4" s="13">
        <v>8488.7000000000007</v>
      </c>
      <c r="J4" s="12">
        <f t="shared" si="3"/>
        <v>339538.27062999998</v>
      </c>
      <c r="K4" s="12">
        <v>238531.11</v>
      </c>
      <c r="L4" s="12">
        <f t="shared" si="4"/>
        <v>101007.16063</v>
      </c>
      <c r="M4" s="14">
        <f t="shared" si="5"/>
        <v>11.899014057511749</v>
      </c>
    </row>
    <row r="5" spans="1:13" x14ac:dyDescent="0.25">
      <c r="A5" s="9">
        <v>45383</v>
      </c>
      <c r="B5" s="10">
        <v>2664.11</v>
      </c>
      <c r="C5" s="11">
        <v>116.05800000000001</v>
      </c>
      <c r="D5" s="12">
        <f t="shared" si="0"/>
        <v>309191.27838000003</v>
      </c>
      <c r="E5" s="12">
        <f>[1]Подогрев!I6/'[1]9а'!B5</f>
        <v>22.178817691461688</v>
      </c>
      <c r="F5" s="12">
        <f t="shared" si="1"/>
        <v>93.879182308538319</v>
      </c>
      <c r="G5" s="12">
        <v>0</v>
      </c>
      <c r="H5" s="12">
        <f t="shared" si="2"/>
        <v>93.879182308538319</v>
      </c>
      <c r="I5" s="13">
        <v>8488.7000000000007</v>
      </c>
      <c r="J5" s="12">
        <f t="shared" si="3"/>
        <v>250104.46838000003</v>
      </c>
      <c r="K5" s="12">
        <v>238531.11</v>
      </c>
      <c r="L5" s="12">
        <f t="shared" si="4"/>
        <v>11573.358380000049</v>
      </c>
      <c r="M5" s="14">
        <f t="shared" si="5"/>
        <v>1.3633840729440372</v>
      </c>
    </row>
    <row r="6" spans="1:13" x14ac:dyDescent="0.25">
      <c r="A6" s="9">
        <v>45413</v>
      </c>
      <c r="B6" s="10">
        <v>2664.11</v>
      </c>
      <c r="C6" s="11">
        <v>95.826999999999998</v>
      </c>
      <c r="D6" s="12">
        <f t="shared" si="0"/>
        <v>255293.66897</v>
      </c>
      <c r="E6" s="12">
        <f>[1]Подогрев!I7/'[1]9а'!B6</f>
        <v>22.756335136311936</v>
      </c>
      <c r="F6" s="12">
        <f t="shared" si="1"/>
        <v>73.070664863688066</v>
      </c>
      <c r="G6" s="12">
        <v>0</v>
      </c>
      <c r="H6" s="12">
        <f t="shared" si="2"/>
        <v>73.070664863688066</v>
      </c>
      <c r="I6" s="13">
        <v>8488.7000000000007</v>
      </c>
      <c r="J6" s="12">
        <f t="shared" si="3"/>
        <v>194668.28897000002</v>
      </c>
      <c r="K6" s="12">
        <v>238360.11</v>
      </c>
      <c r="L6" s="12">
        <f t="shared" si="4"/>
        <v>-43691.821029999963</v>
      </c>
      <c r="M6" s="14">
        <f t="shared" si="5"/>
        <v>-5.1470567966826435</v>
      </c>
    </row>
    <row r="7" spans="1:13" x14ac:dyDescent="0.25">
      <c r="A7" s="9">
        <v>45444</v>
      </c>
      <c r="B7" s="10">
        <v>2664.11</v>
      </c>
      <c r="C7" s="11">
        <v>13.657</v>
      </c>
      <c r="D7" s="12">
        <f t="shared" si="0"/>
        <v>36383.750270000004</v>
      </c>
      <c r="E7" s="12">
        <f>[1]Подогрев!I8/'[1]9а'!B7</f>
        <v>19.334250462631047</v>
      </c>
      <c r="F7" s="12">
        <f t="shared" si="1"/>
        <v>-5.6772504626310472</v>
      </c>
      <c r="G7" s="12">
        <v>0</v>
      </c>
      <c r="H7" s="12">
        <f t="shared" si="2"/>
        <v>-5.6772504626310472</v>
      </c>
      <c r="I7" s="13">
        <v>8488.7000000000007</v>
      </c>
      <c r="J7" s="12">
        <f t="shared" si="3"/>
        <v>-15124.819729999999</v>
      </c>
      <c r="K7" s="12">
        <v>237722.57</v>
      </c>
      <c r="L7" s="12">
        <f t="shared" si="4"/>
        <v>-252847.38973</v>
      </c>
      <c r="M7" s="14">
        <f t="shared" si="5"/>
        <v>-29.786350057134776</v>
      </c>
    </row>
    <row r="8" spans="1:13" x14ac:dyDescent="0.25">
      <c r="A8" s="9">
        <v>45474</v>
      </c>
      <c r="B8" s="10">
        <v>3063.73</v>
      </c>
      <c r="C8" s="11">
        <v>25.472000000000001</v>
      </c>
      <c r="D8" s="12">
        <f t="shared" si="0"/>
        <v>78039.330560000002</v>
      </c>
      <c r="E8" s="12">
        <f>[1]Подогрев!I9/'[1]9а'!B8</f>
        <v>20.599383757707109</v>
      </c>
      <c r="F8" s="12">
        <f t="shared" si="1"/>
        <v>4.8726162422928923</v>
      </c>
      <c r="G8" s="12">
        <v>0</v>
      </c>
      <c r="H8" s="12">
        <f t="shared" si="2"/>
        <v>4.8726162422928923</v>
      </c>
      <c r="I8" s="13">
        <v>8488.7000000000007</v>
      </c>
      <c r="J8" s="12">
        <f t="shared" si="3"/>
        <v>14928.380560000003</v>
      </c>
      <c r="K8" s="12">
        <v>274311.03000000003</v>
      </c>
      <c r="L8" s="12">
        <f t="shared" si="4"/>
        <v>-259382.64944000004</v>
      </c>
      <c r="M8" s="14">
        <f t="shared" si="5"/>
        <v>-30.556227624960243</v>
      </c>
    </row>
    <row r="9" spans="1:13" x14ac:dyDescent="0.25">
      <c r="A9" s="9">
        <v>45505</v>
      </c>
      <c r="B9" s="10">
        <v>3063.73</v>
      </c>
      <c r="C9" s="11">
        <v>25.75</v>
      </c>
      <c r="D9" s="12">
        <f t="shared" si="0"/>
        <v>78891.047500000001</v>
      </c>
      <c r="E9" s="12">
        <f>[1]Подогрев!I10/'[1]9а'!B9</f>
        <v>21.888958883452524</v>
      </c>
      <c r="F9" s="12">
        <f t="shared" si="1"/>
        <v>3.8610411165474758</v>
      </c>
      <c r="G9" s="12">
        <v>0</v>
      </c>
      <c r="H9" s="12">
        <f t="shared" si="2"/>
        <v>3.8610411165474758</v>
      </c>
      <c r="I9" s="13">
        <v>8488.7000000000007</v>
      </c>
      <c r="J9" s="12">
        <f t="shared" si="3"/>
        <v>11829.187499999998</v>
      </c>
      <c r="K9" s="12">
        <v>274311.03000000003</v>
      </c>
      <c r="L9" s="12">
        <f t="shared" si="4"/>
        <v>-262481.84250000003</v>
      </c>
      <c r="M9" s="14">
        <f t="shared" si="5"/>
        <v>-30.921323936527383</v>
      </c>
    </row>
    <row r="10" spans="1:13" x14ac:dyDescent="0.25">
      <c r="A10" s="9">
        <v>45536</v>
      </c>
      <c r="B10" s="10">
        <v>3063.73</v>
      </c>
      <c r="C10" s="11">
        <v>26.719000000000001</v>
      </c>
      <c r="D10" s="12">
        <f t="shared" si="0"/>
        <v>81859.80187000001</v>
      </c>
      <c r="E10" s="12">
        <f>[1]Подогрев!I11/'[1]9а'!B10</f>
        <v>22.215508546771421</v>
      </c>
      <c r="F10" s="12">
        <f t="shared" si="1"/>
        <v>4.5034914532285804</v>
      </c>
      <c r="G10" s="12">
        <v>0</v>
      </c>
      <c r="H10" s="12">
        <f t="shared" si="2"/>
        <v>4.5034914532285804</v>
      </c>
      <c r="I10" s="13">
        <v>8488.7000000000007</v>
      </c>
      <c r="J10" s="12">
        <f t="shared" si="3"/>
        <v>13797.481869999998</v>
      </c>
      <c r="K10" s="12">
        <v>274311.03000000003</v>
      </c>
      <c r="L10" s="12">
        <f t="shared" si="4"/>
        <v>-260513.54813000004</v>
      </c>
      <c r="M10" s="14">
        <f t="shared" si="5"/>
        <v>-30.689451639238047</v>
      </c>
    </row>
    <row r="11" spans="1:13" x14ac:dyDescent="0.25">
      <c r="A11" s="9">
        <v>45566</v>
      </c>
      <c r="B11" s="10">
        <v>3063.73</v>
      </c>
      <c r="C11" s="11">
        <v>81.218999999999994</v>
      </c>
      <c r="D11" s="12">
        <f t="shared" si="0"/>
        <v>248833.08686999997</v>
      </c>
      <c r="E11" s="12">
        <f>[1]Подогрев!I12/'[1]9а'!B11</f>
        <v>24.110998684609935</v>
      </c>
      <c r="F11" s="12">
        <f t="shared" si="1"/>
        <v>57.108001315390055</v>
      </c>
      <c r="G11" s="12">
        <v>0</v>
      </c>
      <c r="H11" s="12">
        <f t="shared" si="2"/>
        <v>57.108001315390055</v>
      </c>
      <c r="I11" s="13">
        <v>8488.7000000000007</v>
      </c>
      <c r="J11" s="12">
        <f t="shared" si="3"/>
        <v>174963.49686999997</v>
      </c>
      <c r="K11" s="12">
        <v>274311.03000000003</v>
      </c>
      <c r="L11" s="12">
        <f t="shared" si="4"/>
        <v>-99347.533130000054</v>
      </c>
      <c r="M11" s="14">
        <f t="shared" si="5"/>
        <v>-11.703503849823889</v>
      </c>
    </row>
    <row r="12" spans="1:13" x14ac:dyDescent="0.25">
      <c r="A12" s="9">
        <v>45597</v>
      </c>
      <c r="B12" s="10">
        <v>3063.73</v>
      </c>
      <c r="C12" s="11">
        <v>139.47300000000001</v>
      </c>
      <c r="D12" s="12">
        <f t="shared" si="0"/>
        <v>427307.61429000006</v>
      </c>
      <c r="E12" s="12">
        <f>[1]Подогрев!I13/'[1]9а'!B12</f>
        <v>21.431474052870193</v>
      </c>
      <c r="F12" s="12">
        <f t="shared" si="1"/>
        <v>118.04152594712983</v>
      </c>
      <c r="G12" s="12">
        <v>0</v>
      </c>
      <c r="H12" s="12">
        <f t="shared" si="2"/>
        <v>118.04152594712983</v>
      </c>
      <c r="I12" s="13">
        <v>8488.7000000000007</v>
      </c>
      <c r="J12" s="12">
        <f t="shared" si="3"/>
        <v>361647.36429000006</v>
      </c>
      <c r="K12" s="12">
        <v>274311.03000000003</v>
      </c>
      <c r="L12" s="12">
        <f t="shared" si="4"/>
        <v>87336.334290000028</v>
      </c>
      <c r="M12" s="14">
        <f t="shared" si="5"/>
        <v>10.288540564515181</v>
      </c>
    </row>
    <row r="13" spans="1:13" x14ac:dyDescent="0.25">
      <c r="A13" s="9">
        <v>45627</v>
      </c>
      <c r="B13" s="10">
        <v>3063.73</v>
      </c>
      <c r="C13" s="15">
        <v>105.10299999999999</v>
      </c>
      <c r="D13" s="12">
        <f t="shared" si="0"/>
        <v>322007.21418999997</v>
      </c>
      <c r="E13" s="12">
        <f>65544.67/B13</f>
        <v>21.39374879640177</v>
      </c>
      <c r="F13" s="12">
        <f t="shared" si="1"/>
        <v>83.709251203598228</v>
      </c>
      <c r="G13" s="12">
        <v>0</v>
      </c>
      <c r="H13" s="12">
        <f t="shared" si="2"/>
        <v>83.709251203598228</v>
      </c>
      <c r="I13" s="13">
        <v>8488.7000000000007</v>
      </c>
      <c r="J13" s="12">
        <f t="shared" si="3"/>
        <v>256462.54419000002</v>
      </c>
      <c r="K13" s="12">
        <v>274311.03000000003</v>
      </c>
      <c r="L13" s="12">
        <f t="shared" si="4"/>
        <v>-17848.485810000013</v>
      </c>
      <c r="M13" s="14">
        <f t="shared" si="5"/>
        <v>-2.1026171039146173</v>
      </c>
    </row>
    <row r="14" spans="1:13" x14ac:dyDescent="0.25">
      <c r="C14" s="16"/>
      <c r="D14" s="16"/>
      <c r="E14" s="16"/>
      <c r="F14" s="17"/>
      <c r="G14" s="16"/>
      <c r="H14" s="17"/>
      <c r="I14" s="18"/>
      <c r="J14" s="18"/>
      <c r="K14" s="12">
        <f>SUM(K2:K13)</f>
        <v>3076073.3600000003</v>
      </c>
      <c r="L14" s="12">
        <f>SUM(L2:L13)</f>
        <v>-365886.99761000008</v>
      </c>
      <c r="M14" s="19"/>
    </row>
    <row r="15" spans="1:13" x14ac:dyDescent="0.25">
      <c r="M15" s="20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9а стр 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Быкова Дарья</dc:creator>
  <cp:lastModifiedBy>Быкова Дарья</cp:lastModifiedBy>
  <dcterms:created xsi:type="dcterms:W3CDTF">2025-03-05T13:58:56Z</dcterms:created>
  <dcterms:modified xsi:type="dcterms:W3CDTF">2025-03-05T13:59:14Z</dcterms:modified>
</cp:coreProperties>
</file>