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C\ЕРЦ\МосОблЕИРЦ\Отправлено\Сергиев Посад\ОТОПЛЕНИЕ\2024\"/>
    </mc:Choice>
  </mc:AlternateContent>
  <xr:revisionPtr revIDLastSave="0" documentId="8_{47DC6D1A-A629-41EC-889E-357C0D9C6079}" xr6:coauthVersionLast="47" xr6:coauthVersionMax="47" xr10:uidLastSave="{00000000-0000-0000-0000-000000000000}"/>
  <bookViews>
    <workbookView xWindow="-120" yWindow="-120" windowWidth="29040" windowHeight="15840" xr2:uid="{BB680412-12AB-4D3C-A859-41A67741CC53}"/>
  </bookViews>
  <sheets>
    <sheet name="9а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I13" i="1"/>
  <c r="F13" i="1"/>
  <c r="H13" i="1" s="1"/>
  <c r="J13" i="1" s="1"/>
  <c r="L13" i="1" s="1"/>
  <c r="M13" i="1" s="1"/>
  <c r="E13" i="1"/>
  <c r="D13" i="1"/>
  <c r="I12" i="1"/>
  <c r="F12" i="1"/>
  <c r="H12" i="1" s="1"/>
  <c r="J12" i="1" s="1"/>
  <c r="L12" i="1" s="1"/>
  <c r="M12" i="1" s="1"/>
  <c r="E12" i="1"/>
  <c r="D12" i="1"/>
  <c r="I11" i="1"/>
  <c r="F11" i="1"/>
  <c r="H11" i="1" s="1"/>
  <c r="J11" i="1" s="1"/>
  <c r="L11" i="1" s="1"/>
  <c r="M11" i="1" s="1"/>
  <c r="E11" i="1"/>
  <c r="D11" i="1"/>
  <c r="I10" i="1"/>
  <c r="F10" i="1"/>
  <c r="H10" i="1" s="1"/>
  <c r="J10" i="1" s="1"/>
  <c r="L10" i="1" s="1"/>
  <c r="M10" i="1" s="1"/>
  <c r="E10" i="1"/>
  <c r="D10" i="1"/>
  <c r="I9" i="1"/>
  <c r="F9" i="1"/>
  <c r="H9" i="1" s="1"/>
  <c r="J9" i="1" s="1"/>
  <c r="L9" i="1" s="1"/>
  <c r="M9" i="1" s="1"/>
  <c r="E9" i="1"/>
  <c r="D9" i="1"/>
  <c r="I8" i="1"/>
  <c r="F8" i="1"/>
  <c r="H8" i="1" s="1"/>
  <c r="J8" i="1" s="1"/>
  <c r="L8" i="1" s="1"/>
  <c r="M8" i="1" s="1"/>
  <c r="E8" i="1"/>
  <c r="D8" i="1"/>
  <c r="I7" i="1"/>
  <c r="F7" i="1"/>
  <c r="H7" i="1" s="1"/>
  <c r="J7" i="1" s="1"/>
  <c r="L7" i="1" s="1"/>
  <c r="M7" i="1" s="1"/>
  <c r="E7" i="1"/>
  <c r="D7" i="1"/>
  <c r="I6" i="1"/>
  <c r="F6" i="1"/>
  <c r="H6" i="1" s="1"/>
  <c r="J6" i="1" s="1"/>
  <c r="L6" i="1" s="1"/>
  <c r="M6" i="1" s="1"/>
  <c r="E6" i="1"/>
  <c r="D6" i="1"/>
  <c r="I5" i="1"/>
  <c r="F5" i="1"/>
  <c r="H5" i="1" s="1"/>
  <c r="J5" i="1" s="1"/>
  <c r="L5" i="1" s="1"/>
  <c r="M5" i="1" s="1"/>
  <c r="E5" i="1"/>
  <c r="D5" i="1"/>
  <c r="I4" i="1"/>
  <c r="F4" i="1"/>
  <c r="H4" i="1" s="1"/>
  <c r="J4" i="1" s="1"/>
  <c r="L4" i="1" s="1"/>
  <c r="M4" i="1" s="1"/>
  <c r="E4" i="1"/>
  <c r="D4" i="1"/>
  <c r="I3" i="1"/>
  <c r="F3" i="1"/>
  <c r="H3" i="1" s="1"/>
  <c r="J3" i="1" s="1"/>
  <c r="L3" i="1" s="1"/>
  <c r="M3" i="1" s="1"/>
  <c r="E3" i="1"/>
  <c r="D3" i="1"/>
  <c r="I2" i="1"/>
  <c r="F2" i="1"/>
  <c r="H2" i="1" s="1"/>
  <c r="J2" i="1" s="1"/>
  <c r="L2" i="1" s="1"/>
  <c r="E2" i="1"/>
  <c r="D2" i="1"/>
  <c r="L14" i="1" l="1"/>
  <c r="M2" i="1"/>
</calcChain>
</file>

<file path=xl/sharedStrings.xml><?xml version="1.0" encoding="utf-8"?>
<sst xmlns="http://schemas.openxmlformats.org/spreadsheetml/2006/main" count="13" uniqueCount="13">
  <si>
    <t>Период</t>
  </si>
  <si>
    <t>Тариф</t>
  </si>
  <si>
    <t>Затраты РСО, Гкал (Отопление + Подогрев)</t>
  </si>
  <si>
    <t>Затраты РСО, руб</t>
  </si>
  <si>
    <t>Подогрев (ИПУ+ОДН), Гкал</t>
  </si>
  <si>
    <t>Объем на отопление факт, Гкал</t>
  </si>
  <si>
    <t>Расход по ИПУ, Гкал</t>
  </si>
  <si>
    <t>Расход на ОДН, Гкал</t>
  </si>
  <si>
    <t>Общ. Площадь дома</t>
  </si>
  <si>
    <t>Объем на отопление факт, Руб</t>
  </si>
  <si>
    <t>Начислено 1/12</t>
  </si>
  <si>
    <t>Разница</t>
  </si>
  <si>
    <t>На 1кв.м.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</si>
</sst>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[$-419]mmmm\ yyyy;@"/>
    <numFmt numFmtId="166" formatCode="#,##0.000"/>
    <numFmt numFmtId="167" formatCode="_-* #,##0.000\ _₽_-;\-* #,##0.0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0" xfId="0" applyFont="1"/>
    <xf numFmtId="165" fontId="6" fillId="0" borderId="4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43" fontId="7" fillId="0" borderId="4" xfId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0" fillId="0" borderId="0" xfId="0" applyNumberFormat="1"/>
    <xf numFmtId="167" fontId="0" fillId="0" borderId="0" xfId="0" applyNumberFormat="1"/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88;&#1075;&#1080;&#1077;&#1074;%20&#1055;&#1086;&#1089;&#1072;&#1076;_&#1054;&#1090;&#1086;&#1087;&#1083;&#1077;&#1085;&#1080;&#1077;%202024_&#1048;&#1085;&#1092;&#1086;%20&#1076;&#1083;&#1103;%20&#1087;&#1077;&#1088;&#1077;&#1088;&#1072;&#1089;&#1095;&#1077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а"/>
      <sheetName val="9а стр 1"/>
      <sheetName val="21"/>
      <sheetName val="8"/>
      <sheetName val="Подогрев"/>
      <sheetName val="24 сент вручн"/>
      <sheetName val="24 апр вру"/>
      <sheetName val="24 март вруч"/>
      <sheetName val="24 фев врн"/>
      <sheetName val="20 июнь_вручн"/>
      <sheetName val="20 авг_вручн"/>
      <sheetName val="20 сент_вручн"/>
      <sheetName val="22 сент_вручн"/>
      <sheetName val="22 май_вручн"/>
      <sheetName val="22 июнь _вруч"/>
      <sheetName val="26 фев вр"/>
      <sheetName val="26 март вр"/>
      <sheetName val="26 апр врун"/>
      <sheetName val="26 сент вр"/>
    </sheetNames>
    <sheetDataSet>
      <sheetData sheetId="0"/>
      <sheetData sheetId="1"/>
      <sheetData sheetId="2"/>
      <sheetData sheetId="3"/>
      <sheetData sheetId="4">
        <row r="3">
          <cell r="C3">
            <v>364473.95</v>
          </cell>
        </row>
        <row r="4">
          <cell r="C4">
            <v>341285.19999999995</v>
          </cell>
        </row>
        <row r="5">
          <cell r="C5">
            <v>269679.55000000005</v>
          </cell>
        </row>
        <row r="6">
          <cell r="C6">
            <v>356028.96</v>
          </cell>
        </row>
        <row r="7">
          <cell r="C7">
            <v>329267.90000000002</v>
          </cell>
        </row>
        <row r="8">
          <cell r="C8">
            <v>263049.41000000003</v>
          </cell>
        </row>
        <row r="9">
          <cell r="C9">
            <v>355530.73000000004</v>
          </cell>
        </row>
        <row r="10">
          <cell r="C10">
            <v>320989.59000000003</v>
          </cell>
        </row>
        <row r="11">
          <cell r="C11">
            <v>329680.71999999997</v>
          </cell>
        </row>
        <row r="12">
          <cell r="C12">
            <v>354223.8</v>
          </cell>
        </row>
        <row r="13">
          <cell r="C13">
            <v>358138.7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245B9-F754-4FAE-AF5A-79794A36913D}">
  <dimension ref="A1:Q16"/>
  <sheetViews>
    <sheetView tabSelected="1" zoomScale="115" zoomScaleNormal="115" workbookViewId="0">
      <selection activeCell="K18" sqref="K18"/>
    </sheetView>
  </sheetViews>
  <sheetFormatPr defaultRowHeight="15" x14ac:dyDescent="0.25"/>
  <cols>
    <col min="1" max="1" width="11" bestFit="1" customWidth="1"/>
    <col min="2" max="10" width="9.7109375" customWidth="1"/>
    <col min="11" max="11" width="14.140625" bestFit="1" customWidth="1"/>
    <col min="12" max="13" width="9.7109375" customWidth="1"/>
    <col min="14" max="17" width="9.140625" style="8"/>
  </cols>
  <sheetData>
    <row r="1" spans="1:13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7" t="s">
        <v>11</v>
      </c>
      <c r="M1" s="7" t="s">
        <v>12</v>
      </c>
    </row>
    <row r="2" spans="1:13" x14ac:dyDescent="0.25">
      <c r="A2" s="9">
        <v>45292</v>
      </c>
      <c r="B2" s="10">
        <v>2664.11</v>
      </c>
      <c r="C2" s="11">
        <v>1510.37</v>
      </c>
      <c r="D2" s="12">
        <f>B2*C2</f>
        <v>4023791.8207</v>
      </c>
      <c r="E2" s="12">
        <f>[1]Подогрев!C3/'9а'!B2</f>
        <v>136.80889677978763</v>
      </c>
      <c r="F2" s="12">
        <f>C2-E2</f>
        <v>1373.5611032202123</v>
      </c>
      <c r="G2" s="12">
        <v>0</v>
      </c>
      <c r="H2" s="12">
        <f>F2-G2</f>
        <v>1373.5611032202123</v>
      </c>
      <c r="I2" s="13">
        <f>50105.1-24</f>
        <v>50081.1</v>
      </c>
      <c r="J2" s="12">
        <f>B2*H2</f>
        <v>3659317.8706999999</v>
      </c>
      <c r="K2" s="12">
        <v>1352285.51</v>
      </c>
      <c r="L2" s="14">
        <f>J2-K2</f>
        <v>2307032.3607000001</v>
      </c>
      <c r="M2" s="15">
        <f>L2/I2</f>
        <v>46.065928278332549</v>
      </c>
    </row>
    <row r="3" spans="1:13" x14ac:dyDescent="0.25">
      <c r="A3" s="9">
        <v>45323</v>
      </c>
      <c r="B3" s="10">
        <v>2664.11</v>
      </c>
      <c r="C3" s="11">
        <v>1053.682</v>
      </c>
      <c r="D3" s="12">
        <f t="shared" ref="D3:D13" si="0">B3*C3</f>
        <v>2807124.7530200002</v>
      </c>
      <c r="E3" s="12">
        <f>[1]Подогрев!C4/'9а'!B3</f>
        <v>128.10477044866764</v>
      </c>
      <c r="F3" s="12">
        <f t="shared" ref="F3:F13" si="1">C3-E3</f>
        <v>925.57722955133238</v>
      </c>
      <c r="G3" s="12">
        <v>0</v>
      </c>
      <c r="H3" s="12">
        <f t="shared" ref="H3:H13" si="2">F3-G3</f>
        <v>925.57722955133238</v>
      </c>
      <c r="I3" s="13">
        <f t="shared" ref="I3:I13" si="3">50105.1-24</f>
        <v>50081.1</v>
      </c>
      <c r="J3" s="12">
        <f t="shared" ref="J3:J13" si="4">B3*H3</f>
        <v>2465839.55302</v>
      </c>
      <c r="K3" s="12">
        <v>1352285.51</v>
      </c>
      <c r="L3" s="14">
        <f t="shared" ref="L3:L13" si="5">J3-K3</f>
        <v>1113554.04302</v>
      </c>
      <c r="M3" s="15">
        <f t="shared" ref="M3:M13" si="6">L3/I3</f>
        <v>22.235015664991383</v>
      </c>
    </row>
    <row r="4" spans="1:13" x14ac:dyDescent="0.25">
      <c r="A4" s="9">
        <v>45352</v>
      </c>
      <c r="B4" s="10">
        <v>2664.11</v>
      </c>
      <c r="C4" s="11">
        <v>845.26199999999994</v>
      </c>
      <c r="D4" s="12">
        <f t="shared" si="0"/>
        <v>2251870.9468200002</v>
      </c>
      <c r="E4" s="12">
        <f>[1]Подогрев!C5/'9а'!B4</f>
        <v>101.22688252361954</v>
      </c>
      <c r="F4" s="12">
        <f t="shared" si="1"/>
        <v>744.03511747638038</v>
      </c>
      <c r="G4" s="12">
        <v>0</v>
      </c>
      <c r="H4" s="12">
        <f t="shared" si="2"/>
        <v>744.03511747638038</v>
      </c>
      <c r="I4" s="13">
        <f t="shared" si="3"/>
        <v>50081.1</v>
      </c>
      <c r="J4" s="12">
        <f t="shared" si="4"/>
        <v>1982191.3968199999</v>
      </c>
      <c r="K4" s="12">
        <v>1352285.51</v>
      </c>
      <c r="L4" s="14">
        <f t="shared" si="5"/>
        <v>629905.8868199999</v>
      </c>
      <c r="M4" s="15">
        <f t="shared" si="6"/>
        <v>12.577716679945127</v>
      </c>
    </row>
    <row r="5" spans="1:13" x14ac:dyDescent="0.25">
      <c r="A5" s="9">
        <v>45383</v>
      </c>
      <c r="B5" s="10">
        <v>2664.11</v>
      </c>
      <c r="C5" s="11">
        <v>644.08600000000001</v>
      </c>
      <c r="D5" s="12">
        <f t="shared" si="0"/>
        <v>1715915.9534600002</v>
      </c>
      <c r="E5" s="12">
        <f>[1]Подогрев!C6/'9а'!B5</f>
        <v>133.63898637819008</v>
      </c>
      <c r="F5" s="12">
        <f t="shared" si="1"/>
        <v>510.4470136218099</v>
      </c>
      <c r="G5" s="12">
        <v>0</v>
      </c>
      <c r="H5" s="12">
        <f t="shared" si="2"/>
        <v>510.4470136218099</v>
      </c>
      <c r="I5" s="13">
        <f t="shared" si="3"/>
        <v>50081.1</v>
      </c>
      <c r="J5" s="12">
        <f t="shared" si="4"/>
        <v>1359886.99346</v>
      </c>
      <c r="K5" s="12">
        <v>1352285.51</v>
      </c>
      <c r="L5" s="14">
        <f t="shared" si="5"/>
        <v>7601.4834600000177</v>
      </c>
      <c r="M5" s="15">
        <f t="shared" si="6"/>
        <v>0.15178347640127748</v>
      </c>
    </row>
    <row r="6" spans="1:13" x14ac:dyDescent="0.25">
      <c r="A6" s="9">
        <v>45413</v>
      </c>
      <c r="B6" s="10">
        <v>2664.11</v>
      </c>
      <c r="C6" s="11">
        <v>526.91999999999996</v>
      </c>
      <c r="D6" s="12">
        <f t="shared" si="0"/>
        <v>1403772.8411999999</v>
      </c>
      <c r="E6" s="12">
        <f>[1]Подогрев!C7/'9а'!B6</f>
        <v>123.59395820743138</v>
      </c>
      <c r="F6" s="12">
        <f t="shared" si="1"/>
        <v>403.32604179256856</v>
      </c>
      <c r="G6" s="12">
        <v>0</v>
      </c>
      <c r="H6" s="12">
        <f t="shared" si="2"/>
        <v>403.32604179256856</v>
      </c>
      <c r="I6" s="13">
        <f t="shared" si="3"/>
        <v>50081.1</v>
      </c>
      <c r="J6" s="12">
        <f t="shared" si="4"/>
        <v>1074504.9411999998</v>
      </c>
      <c r="K6" s="12">
        <v>1352285.51</v>
      </c>
      <c r="L6" s="14">
        <f t="shared" si="5"/>
        <v>-277780.56880000024</v>
      </c>
      <c r="M6" s="15">
        <f t="shared" si="6"/>
        <v>-5.5466147668481769</v>
      </c>
    </row>
    <row r="7" spans="1:13" x14ac:dyDescent="0.25">
      <c r="A7" s="9">
        <v>45444</v>
      </c>
      <c r="B7" s="10">
        <v>2664.11</v>
      </c>
      <c r="C7" s="11">
        <v>73.483000000000004</v>
      </c>
      <c r="D7" s="12">
        <f t="shared" si="0"/>
        <v>195766.79513000001</v>
      </c>
      <c r="E7" s="12">
        <f>[1]Подогрев!C8/'9а'!B7</f>
        <v>98.738193993491265</v>
      </c>
      <c r="F7" s="12">
        <f t="shared" si="1"/>
        <v>-25.255193993491261</v>
      </c>
      <c r="G7" s="12">
        <v>0</v>
      </c>
      <c r="H7" s="12">
        <f t="shared" si="2"/>
        <v>-25.255193993491261</v>
      </c>
      <c r="I7" s="13">
        <f t="shared" si="3"/>
        <v>50081.1</v>
      </c>
      <c r="J7" s="12">
        <f t="shared" si="4"/>
        <v>-67282.614870000005</v>
      </c>
      <c r="K7" s="12">
        <v>1352285.51</v>
      </c>
      <c r="L7" s="14">
        <f t="shared" si="5"/>
        <v>-1419568.1248699999</v>
      </c>
      <c r="M7" s="15">
        <f t="shared" si="6"/>
        <v>-28.345386280852455</v>
      </c>
    </row>
    <row r="8" spans="1:13" x14ac:dyDescent="0.25">
      <c r="A8" s="9">
        <v>45474</v>
      </c>
      <c r="B8" s="10">
        <v>3063.73</v>
      </c>
      <c r="C8" s="11">
        <v>132.55699999999999</v>
      </c>
      <c r="D8" s="12">
        <f t="shared" si="0"/>
        <v>406118.85760999995</v>
      </c>
      <c r="E8" s="12">
        <f>[1]Подогрев!C9/'9а'!B8</f>
        <v>116.04505945367249</v>
      </c>
      <c r="F8" s="12">
        <f t="shared" si="1"/>
        <v>16.511940546327494</v>
      </c>
      <c r="G8" s="12">
        <v>0</v>
      </c>
      <c r="H8" s="12">
        <f t="shared" si="2"/>
        <v>16.511940546327494</v>
      </c>
      <c r="I8" s="13">
        <f t="shared" si="3"/>
        <v>50081.1</v>
      </c>
      <c r="J8" s="12">
        <f t="shared" si="4"/>
        <v>50588.127609999938</v>
      </c>
      <c r="K8" s="12">
        <v>1555219.05</v>
      </c>
      <c r="L8" s="14">
        <f t="shared" si="5"/>
        <v>-1504630.9223900002</v>
      </c>
      <c r="M8" s="15">
        <f t="shared" si="6"/>
        <v>-30.043887262659972</v>
      </c>
    </row>
    <row r="9" spans="1:13" x14ac:dyDescent="0.25">
      <c r="A9" s="9">
        <v>45505</v>
      </c>
      <c r="B9" s="10">
        <v>3063.73</v>
      </c>
      <c r="C9" s="11">
        <v>140.791</v>
      </c>
      <c r="D9" s="12">
        <f t="shared" si="0"/>
        <v>431345.61043</v>
      </c>
      <c r="E9" s="12">
        <f>[1]Подогрев!C10/'9а'!B9</f>
        <v>104.77084795331182</v>
      </c>
      <c r="F9" s="12">
        <f t="shared" si="1"/>
        <v>36.020152046688182</v>
      </c>
      <c r="G9" s="12">
        <v>0</v>
      </c>
      <c r="H9" s="12">
        <f t="shared" si="2"/>
        <v>36.020152046688182</v>
      </c>
      <c r="I9" s="13">
        <f t="shared" si="3"/>
        <v>50081.1</v>
      </c>
      <c r="J9" s="12">
        <f t="shared" si="4"/>
        <v>110356.02042999999</v>
      </c>
      <c r="K9" s="12">
        <v>1555219.88</v>
      </c>
      <c r="L9" s="14">
        <f t="shared" si="5"/>
        <v>-1444863.8595699999</v>
      </c>
      <c r="M9" s="15">
        <f t="shared" si="6"/>
        <v>-28.850481710066269</v>
      </c>
    </row>
    <row r="10" spans="1:13" x14ac:dyDescent="0.25">
      <c r="A10" s="9">
        <v>45536</v>
      </c>
      <c r="B10" s="10">
        <v>3063.73</v>
      </c>
      <c r="C10" s="11">
        <v>137.072</v>
      </c>
      <c r="D10" s="12">
        <f t="shared" si="0"/>
        <v>419951.59856000001</v>
      </c>
      <c r="E10" s="12">
        <f>[1]Подогрев!C11/'9а'!B10</f>
        <v>107.60762860957068</v>
      </c>
      <c r="F10" s="12">
        <f t="shared" si="1"/>
        <v>29.464371390429321</v>
      </c>
      <c r="G10" s="12">
        <v>0</v>
      </c>
      <c r="H10" s="12">
        <f t="shared" si="2"/>
        <v>29.464371390429321</v>
      </c>
      <c r="I10" s="13">
        <f t="shared" si="3"/>
        <v>50081.1</v>
      </c>
      <c r="J10" s="12">
        <f t="shared" si="4"/>
        <v>90270.878560000026</v>
      </c>
      <c r="K10" s="12">
        <v>1554655.22</v>
      </c>
      <c r="L10" s="14">
        <f t="shared" si="5"/>
        <v>-1464384.3414399999</v>
      </c>
      <c r="M10" s="15">
        <f t="shared" si="6"/>
        <v>-29.24025912849358</v>
      </c>
    </row>
    <row r="11" spans="1:13" x14ac:dyDescent="0.25">
      <c r="A11" s="9">
        <v>45566</v>
      </c>
      <c r="B11" s="10">
        <v>3063.73</v>
      </c>
      <c r="C11" s="11">
        <v>421.03199999999998</v>
      </c>
      <c r="D11" s="12">
        <f t="shared" si="0"/>
        <v>1289928.3693599999</v>
      </c>
      <c r="E11" s="12">
        <f>[1]Подогрев!C12/'9а'!B11</f>
        <v>115.61847812960019</v>
      </c>
      <c r="F11" s="12">
        <f t="shared" si="1"/>
        <v>305.41352187039979</v>
      </c>
      <c r="G11" s="12">
        <v>0</v>
      </c>
      <c r="H11" s="12">
        <f t="shared" si="2"/>
        <v>305.41352187039979</v>
      </c>
      <c r="I11" s="13">
        <f t="shared" si="3"/>
        <v>50081.1</v>
      </c>
      <c r="J11" s="12">
        <f t="shared" si="4"/>
        <v>935704.56935999996</v>
      </c>
      <c r="K11" s="12">
        <v>1554623.54</v>
      </c>
      <c r="L11" s="14">
        <f t="shared" si="5"/>
        <v>-618918.97064000007</v>
      </c>
      <c r="M11" s="15">
        <f t="shared" si="6"/>
        <v>-12.358334194736139</v>
      </c>
    </row>
    <row r="12" spans="1:13" x14ac:dyDescent="0.25">
      <c r="A12" s="9">
        <v>45597</v>
      </c>
      <c r="B12" s="10">
        <v>3063.73</v>
      </c>
      <c r="C12" s="11">
        <v>703.63599999999997</v>
      </c>
      <c r="D12" s="12">
        <f t="shared" si="0"/>
        <v>2155750.7222799999</v>
      </c>
      <c r="E12" s="12">
        <f>[1]Подогрев!C13/'9а'!B12</f>
        <v>116.89629960864698</v>
      </c>
      <c r="F12" s="12">
        <f t="shared" si="1"/>
        <v>586.73970039135293</v>
      </c>
      <c r="G12" s="12">
        <v>0</v>
      </c>
      <c r="H12" s="12">
        <f t="shared" si="2"/>
        <v>586.73970039135293</v>
      </c>
      <c r="I12" s="13">
        <f t="shared" si="3"/>
        <v>50081.1</v>
      </c>
      <c r="J12" s="12">
        <f t="shared" si="4"/>
        <v>1797612.0222799997</v>
      </c>
      <c r="K12" s="12">
        <v>1555148.47</v>
      </c>
      <c r="L12" s="14">
        <f t="shared" si="5"/>
        <v>242463.55227999971</v>
      </c>
      <c r="M12" s="15">
        <f t="shared" si="6"/>
        <v>4.841418265173882</v>
      </c>
    </row>
    <row r="13" spans="1:13" x14ac:dyDescent="0.25">
      <c r="A13" s="9">
        <v>45627</v>
      </c>
      <c r="B13" s="10">
        <v>3063.73</v>
      </c>
      <c r="C13" s="16">
        <v>531.34199999999998</v>
      </c>
      <c r="D13" s="12">
        <f t="shared" si="0"/>
        <v>1627888.4256599999</v>
      </c>
      <c r="E13" s="12">
        <f>312652.17/B13</f>
        <v>102.04951807110939</v>
      </c>
      <c r="F13" s="12">
        <f t="shared" si="1"/>
        <v>429.2924819288906</v>
      </c>
      <c r="G13" s="12">
        <v>0</v>
      </c>
      <c r="H13" s="12">
        <f t="shared" si="2"/>
        <v>429.2924819288906</v>
      </c>
      <c r="I13" s="13">
        <f t="shared" si="3"/>
        <v>50081.1</v>
      </c>
      <c r="J13" s="12">
        <f t="shared" si="4"/>
        <v>1315236.25566</v>
      </c>
      <c r="K13" s="12">
        <v>1555219.88</v>
      </c>
      <c r="L13" s="14">
        <f t="shared" si="5"/>
        <v>-239983.62433999986</v>
      </c>
      <c r="M13" s="15">
        <f t="shared" si="6"/>
        <v>-4.7919000249595127</v>
      </c>
    </row>
    <row r="14" spans="1:13" x14ac:dyDescent="0.25">
      <c r="A14" s="17"/>
      <c r="B14" s="17"/>
      <c r="C14" s="17"/>
      <c r="D14" s="17"/>
      <c r="E14" s="17"/>
      <c r="F14" s="18"/>
      <c r="G14" s="17"/>
      <c r="H14" s="17"/>
      <c r="I14" s="19"/>
      <c r="J14" s="19"/>
      <c r="K14" s="12">
        <f>SUM(K2:K13)</f>
        <v>17443799.100000001</v>
      </c>
      <c r="L14" s="14">
        <f>SUM(L2:L13)</f>
        <v>-2669573.0857700007</v>
      </c>
      <c r="M14" s="19"/>
    </row>
    <row r="15" spans="1:13" x14ac:dyDescent="0.25">
      <c r="M15" s="20"/>
    </row>
    <row r="16" spans="1:13" x14ac:dyDescent="0.25">
      <c r="I16" s="21"/>
      <c r="L16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Дарья</dc:creator>
  <cp:lastModifiedBy>Быкова Дарья</cp:lastModifiedBy>
  <dcterms:created xsi:type="dcterms:W3CDTF">2025-03-05T13:58:09Z</dcterms:created>
  <dcterms:modified xsi:type="dcterms:W3CDTF">2025-03-05T13:58:38Z</dcterms:modified>
</cp:coreProperties>
</file>