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Курбатова\2024\Скандинавский перерасчет\"/>
    </mc:Choice>
  </mc:AlternateContent>
  <bookViews>
    <workbookView xWindow="0" yWindow="0" windowWidth="23040" windowHeight="8676" firstSheet="6" activeTab="6"/>
  </bookViews>
  <sheets>
    <sheet name="ОДН" sheetId="6" state="hidden" r:id="rId1"/>
    <sheet name="Свод" sheetId="4" state="hidden" r:id="rId2"/>
    <sheet name="Лист4" sheetId="20" state="hidden" r:id="rId3"/>
    <sheet name="Объем" sheetId="5" state="hidden" r:id="rId4"/>
    <sheet name="Лист3" sheetId="12" state="hidden" r:id="rId5"/>
    <sheet name="Площадь" sheetId="8" state="hidden" r:id="rId6"/>
    <sheet name="Расчет для жителей" sheetId="11" r:id="rId7"/>
  </sheets>
  <definedNames>
    <definedName name="_xlnm._FilterDatabase" localSheetId="2" hidden="1">Лист4!$A$1:$G$97</definedName>
    <definedName name="_xlnm._FilterDatabase" localSheetId="3" hidden="1">Объем!$A$1:$O$97</definedName>
    <definedName name="_xlnm._FilterDatabase" localSheetId="0" hidden="1">ОДН!$A$2:$L$62</definedName>
    <definedName name="_xlnm._FilterDatabase" localSheetId="1" hidden="1">Свод!$A$2:$AP$117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1" l="1"/>
  <c r="B25" i="11"/>
  <c r="B24" i="11"/>
  <c r="B22" i="11"/>
  <c r="B19" i="11"/>
  <c r="B21" i="11" s="1"/>
  <c r="B23" i="11" s="1"/>
  <c r="B18" i="11"/>
  <c r="H11" i="11"/>
  <c r="AN3" i="4"/>
  <c r="AL3" i="4"/>
  <c r="AM4" i="4" l="1"/>
  <c r="AM5" i="4"/>
  <c r="AM6" i="4"/>
  <c r="AM7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52" i="4"/>
  <c r="AM53" i="4"/>
  <c r="AM54" i="4"/>
  <c r="AM55" i="4"/>
  <c r="AM56" i="4"/>
  <c r="AM57" i="4"/>
  <c r="AM58" i="4"/>
  <c r="AM59" i="4"/>
  <c r="AM60" i="4"/>
  <c r="AM61" i="4"/>
  <c r="AM62" i="4"/>
  <c r="AM63" i="4"/>
  <c r="AM64" i="4"/>
  <c r="AM65" i="4"/>
  <c r="AM66" i="4"/>
  <c r="AM67" i="4"/>
  <c r="AM68" i="4"/>
  <c r="AM69" i="4"/>
  <c r="AM70" i="4"/>
  <c r="AM71" i="4"/>
  <c r="AM72" i="4"/>
  <c r="AM73" i="4"/>
  <c r="AM74" i="4"/>
  <c r="AM75" i="4"/>
  <c r="AM76" i="4"/>
  <c r="AM77" i="4"/>
  <c r="AM78" i="4"/>
  <c r="AM79" i="4"/>
  <c r="AM80" i="4"/>
  <c r="AM81" i="4"/>
  <c r="AM82" i="4"/>
  <c r="AM83" i="4"/>
  <c r="AM84" i="4"/>
  <c r="AM85" i="4"/>
  <c r="AM86" i="4"/>
  <c r="AM87" i="4"/>
  <c r="AM88" i="4"/>
  <c r="AM89" i="4"/>
  <c r="AM90" i="4"/>
  <c r="AM91" i="4"/>
  <c r="AM92" i="4"/>
  <c r="AM93" i="4"/>
  <c r="AM94" i="4"/>
  <c r="AM95" i="4"/>
  <c r="AM96" i="4"/>
  <c r="AM97" i="4"/>
  <c r="AM98" i="4"/>
  <c r="AM99" i="4"/>
  <c r="AM100" i="4"/>
  <c r="AM101" i="4"/>
  <c r="AM102" i="4"/>
  <c r="AM103" i="4"/>
  <c r="AM104" i="4"/>
  <c r="AM105" i="4"/>
  <c r="AM106" i="4"/>
  <c r="AM107" i="4"/>
  <c r="AM108" i="4"/>
  <c r="AM109" i="4"/>
  <c r="AM110" i="4"/>
  <c r="AM111" i="4"/>
  <c r="AM112" i="4"/>
  <c r="AM113" i="4"/>
  <c r="AM114" i="4"/>
  <c r="AM115" i="4"/>
  <c r="AM116" i="4"/>
  <c r="AM117" i="4"/>
  <c r="E97" i="5"/>
  <c r="G65" i="5"/>
  <c r="E65" i="5"/>
  <c r="G58" i="5"/>
  <c r="E58" i="5"/>
  <c r="G47" i="5"/>
  <c r="E47" i="5"/>
  <c r="G17" i="5"/>
  <c r="E17" i="5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3" i="4"/>
  <c r="Q11" i="4"/>
  <c r="Q12" i="4"/>
  <c r="Q13" i="4"/>
  <c r="Q14" i="4"/>
  <c r="Q15" i="4"/>
  <c r="Q16" i="4"/>
  <c r="Q17" i="4"/>
  <c r="Q18" i="4"/>
  <c r="Q19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4" i="4"/>
  <c r="Q5" i="4"/>
  <c r="Q6" i="4"/>
  <c r="Q7" i="4"/>
  <c r="Q8" i="4"/>
  <c r="Q9" i="4"/>
  <c r="Q10" i="4"/>
  <c r="Q3" i="4"/>
  <c r="F22" i="6" l="1"/>
  <c r="F17" i="6"/>
  <c r="F12" i="6"/>
  <c r="D22" i="6"/>
  <c r="D17" i="6"/>
  <c r="D12" i="6"/>
  <c r="G12" i="6" s="1"/>
  <c r="F7" i="6"/>
  <c r="D7" i="6"/>
  <c r="J62" i="6" l="1"/>
  <c r="J57" i="6"/>
  <c r="S24" i="4" l="1"/>
  <c r="S28" i="4"/>
  <c r="S32" i="4"/>
  <c r="S97" i="4"/>
  <c r="E11" i="5"/>
  <c r="G11" i="5"/>
  <c r="G12" i="5"/>
  <c r="G16" i="5"/>
  <c r="G20" i="5"/>
  <c r="G21" i="5"/>
  <c r="G22" i="5"/>
  <c r="G23" i="5"/>
  <c r="G25" i="5"/>
  <c r="G28" i="5"/>
  <c r="G30" i="5"/>
  <c r="G32" i="5"/>
  <c r="E33" i="5"/>
  <c r="G33" i="5"/>
  <c r="G34" i="5"/>
  <c r="G35" i="5"/>
  <c r="G38" i="5"/>
  <c r="G42" i="5"/>
  <c r="G43" i="5"/>
  <c r="E49" i="5"/>
  <c r="G49" i="5"/>
  <c r="G52" i="5"/>
  <c r="E55" i="5"/>
  <c r="G55" i="5"/>
  <c r="E56" i="5"/>
  <c r="G56" i="5"/>
  <c r="G57" i="5"/>
  <c r="G59" i="5"/>
  <c r="G61" i="5"/>
  <c r="G62" i="5"/>
  <c r="G63" i="5"/>
  <c r="G64" i="5"/>
  <c r="G69" i="5"/>
  <c r="G72" i="5"/>
  <c r="G74" i="5"/>
  <c r="G75" i="5"/>
  <c r="E76" i="5"/>
  <c r="G76" i="5"/>
  <c r="G77" i="5"/>
  <c r="G79" i="5"/>
  <c r="G83" i="5"/>
  <c r="G84" i="5"/>
  <c r="G89" i="5"/>
  <c r="G90" i="5"/>
  <c r="G92" i="5"/>
  <c r="S8" i="4" l="1"/>
  <c r="S10" i="4"/>
  <c r="S27" i="4"/>
  <c r="S89" i="4"/>
  <c r="S20" i="4"/>
  <c r="S42" i="4"/>
  <c r="S65" i="4"/>
  <c r="S14" i="4"/>
  <c r="S92" i="4"/>
  <c r="S84" i="4"/>
  <c r="S4" i="4"/>
  <c r="S96" i="4"/>
  <c r="S88" i="4"/>
  <c r="S80" i="4"/>
  <c r="S72" i="4"/>
  <c r="S103" i="4"/>
  <c r="S87" i="4"/>
  <c r="S77" i="4"/>
  <c r="S91" i="4"/>
  <c r="S33" i="4"/>
  <c r="S56" i="4"/>
  <c r="S114" i="4"/>
  <c r="S63" i="4"/>
  <c r="S5" i="4"/>
  <c r="S83" i="4"/>
  <c r="S19" i="4"/>
  <c r="S11" i="4"/>
  <c r="S53" i="4"/>
  <c r="S6" i="4"/>
  <c r="S99" i="4"/>
  <c r="S98" i="4"/>
  <c r="S95" i="4"/>
  <c r="S82" i="4"/>
  <c r="S70" i="4"/>
  <c r="S38" i="4"/>
  <c r="S31" i="4"/>
  <c r="S69" i="4"/>
  <c r="S60" i="4"/>
  <c r="S113" i="4"/>
  <c r="S23" i="4"/>
  <c r="S22" i="4"/>
  <c r="S104" i="4"/>
  <c r="S59" i="4"/>
  <c r="S29" i="4"/>
  <c r="S58" i="4"/>
  <c r="S51" i="4"/>
  <c r="S43" i="4"/>
  <c r="S36" i="4"/>
  <c r="S21" i="4"/>
  <c r="S81" i="4"/>
  <c r="S50" i="4"/>
  <c r="S12" i="4"/>
  <c r="S102" i="4"/>
  <c r="S57" i="4"/>
  <c r="S117" i="4"/>
  <c r="S109" i="4"/>
  <c r="S94" i="4"/>
  <c r="S41" i="4"/>
  <c r="S26" i="4"/>
  <c r="S110" i="4"/>
  <c r="S116" i="4"/>
  <c r="S108" i="4"/>
  <c r="S40" i="4"/>
  <c r="S112" i="4"/>
  <c r="S90" i="4"/>
  <c r="S75" i="4"/>
  <c r="S67" i="4"/>
  <c r="S30" i="4"/>
  <c r="S15" i="4"/>
  <c r="S52" i="4"/>
  <c r="S44" i="4"/>
  <c r="S37" i="4"/>
  <c r="S7" i="4"/>
  <c r="S74" i="4"/>
  <c r="S66" i="4"/>
  <c r="S35" i="4"/>
  <c r="S64" i="4"/>
  <c r="S49" i="4"/>
  <c r="S34" i="4"/>
  <c r="S86" i="4"/>
  <c r="S79" i="4"/>
  <c r="S115" i="4"/>
  <c r="S107" i="4"/>
  <c r="S93" i="4"/>
  <c r="S78" i="4"/>
  <c r="S18" i="4"/>
  <c r="S62" i="4"/>
  <c r="S47" i="4"/>
  <c r="S25" i="4"/>
  <c r="S106" i="4"/>
  <c r="S61" i="4"/>
  <c r="S54" i="4"/>
  <c r="S46" i="4"/>
  <c r="S17" i="4"/>
  <c r="S9" i="4"/>
  <c r="S111" i="4"/>
  <c r="S71" i="4"/>
  <c r="S45" i="4"/>
  <c r="S39" i="4"/>
  <c r="S13" i="4"/>
  <c r="S76" i="4"/>
  <c r="S101" i="4"/>
  <c r="S68" i="4"/>
  <c r="S55" i="4"/>
  <c r="S100" i="4"/>
  <c r="S48" i="4"/>
  <c r="S16" i="4"/>
  <c r="S73" i="4"/>
  <c r="S105" i="4"/>
  <c r="S85" i="4"/>
  <c r="E59" i="5"/>
  <c r="E22" i="5"/>
  <c r="E61" i="5"/>
  <c r="E23" i="5"/>
  <c r="E35" i="5"/>
  <c r="E34" i="5"/>
  <c r="E92" i="5"/>
  <c r="E57" i="5"/>
  <c r="E79" i="5"/>
  <c r="E62" i="5"/>
  <c r="E12" i="5"/>
  <c r="E83" i="5"/>
  <c r="E28" i="5"/>
  <c r="E38" i="5"/>
  <c r="E75" i="5"/>
  <c r="E43" i="5"/>
  <c r="E63" i="5"/>
  <c r="E52" i="5"/>
  <c r="E77" i="5"/>
  <c r="E72" i="5"/>
  <c r="E42" i="5"/>
  <c r="E32" i="5"/>
  <c r="E90" i="5"/>
  <c r="E21" i="5"/>
  <c r="E16" i="5"/>
  <c r="E89" i="5"/>
  <c r="E84" i="5"/>
  <c r="E30" i="5"/>
  <c r="E25" i="5"/>
  <c r="E20" i="5"/>
  <c r="E74" i="5"/>
  <c r="E69" i="5"/>
  <c r="E64" i="5"/>
  <c r="AM3" i="4" l="1"/>
  <c r="B16" i="11" l="1"/>
  <c r="E64" i="6" l="1"/>
  <c r="E65" i="6"/>
  <c r="C65" i="6"/>
  <c r="C64" i="6"/>
  <c r="E4" i="4" l="1"/>
  <c r="E5" i="4"/>
  <c r="E6" i="4"/>
  <c r="E7" i="4"/>
  <c r="E8" i="4"/>
  <c r="E9" i="4"/>
  <c r="E10" i="4"/>
  <c r="E11" i="4"/>
  <c r="L11" i="4" s="1"/>
  <c r="E12" i="4"/>
  <c r="E13" i="4"/>
  <c r="E14" i="4"/>
  <c r="E15" i="4"/>
  <c r="E16" i="4"/>
  <c r="E17" i="4"/>
  <c r="E18" i="4"/>
  <c r="E19" i="4"/>
  <c r="E20" i="4"/>
  <c r="E21" i="4"/>
  <c r="N21" i="4" s="1"/>
  <c r="E22" i="4"/>
  <c r="E23" i="4"/>
  <c r="E24" i="4"/>
  <c r="E25" i="4"/>
  <c r="E26" i="4"/>
  <c r="E27" i="4"/>
  <c r="E28" i="4"/>
  <c r="E29" i="4"/>
  <c r="E30" i="4"/>
  <c r="M30" i="4" s="1"/>
  <c r="E31" i="4"/>
  <c r="E32" i="4"/>
  <c r="E33" i="4"/>
  <c r="E34" i="4"/>
  <c r="E35" i="4"/>
  <c r="M35" i="4" s="1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L59" i="4" s="1"/>
  <c r="E60" i="4"/>
  <c r="E61" i="4"/>
  <c r="N61" i="4" s="1"/>
  <c r="E62" i="4"/>
  <c r="E63" i="4"/>
  <c r="L63" i="4" s="1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L94" i="4" s="1"/>
  <c r="E95" i="4"/>
  <c r="E96" i="4"/>
  <c r="E97" i="4"/>
  <c r="E98" i="4"/>
  <c r="E99" i="4"/>
  <c r="E100" i="4"/>
  <c r="L100" i="4" s="1"/>
  <c r="E101" i="4"/>
  <c r="E102" i="4"/>
  <c r="E103" i="4"/>
  <c r="E104" i="4"/>
  <c r="L104" i="4" s="1"/>
  <c r="E105" i="4"/>
  <c r="N105" i="4" s="1"/>
  <c r="E106" i="4"/>
  <c r="E107" i="4"/>
  <c r="L107" i="4" s="1"/>
  <c r="E108" i="4"/>
  <c r="E109" i="4"/>
  <c r="L109" i="4" s="1"/>
  <c r="E110" i="4"/>
  <c r="E111" i="4"/>
  <c r="E112" i="4"/>
  <c r="M112" i="4" s="1"/>
  <c r="E113" i="4"/>
  <c r="E114" i="4"/>
  <c r="L114" i="4" s="1"/>
  <c r="E115" i="4"/>
  <c r="E116" i="4"/>
  <c r="L116" i="4" s="1"/>
  <c r="E117" i="4"/>
  <c r="E3" i="4"/>
  <c r="F4" i="4"/>
  <c r="F5" i="4"/>
  <c r="F6" i="4"/>
  <c r="F7" i="4"/>
  <c r="F8" i="4"/>
  <c r="L27" i="4" l="1"/>
  <c r="M78" i="4"/>
  <c r="L87" i="4"/>
  <c r="N71" i="4"/>
  <c r="N37" i="4"/>
  <c r="N31" i="4"/>
  <c r="M10" i="4"/>
  <c r="O23" i="4"/>
  <c r="M70" i="4"/>
  <c r="L89" i="4"/>
  <c r="O39" i="4"/>
  <c r="O7" i="4"/>
  <c r="L53" i="4"/>
  <c r="N5" i="4"/>
  <c r="N67" i="4"/>
  <c r="L33" i="4"/>
  <c r="M56" i="4"/>
  <c r="L73" i="4"/>
  <c r="N15" i="4"/>
  <c r="O46" i="4"/>
  <c r="M14" i="4"/>
  <c r="L93" i="4"/>
  <c r="M13" i="4"/>
  <c r="M88" i="4"/>
  <c r="N75" i="4"/>
  <c r="M3" i="4"/>
  <c r="B17" i="11"/>
  <c r="L50" i="4"/>
  <c r="G97" i="5"/>
  <c r="M18" i="4"/>
  <c r="O74" i="4"/>
  <c r="N74" i="4"/>
  <c r="O60" i="4"/>
  <c r="O98" i="4"/>
  <c r="M42" i="4"/>
  <c r="M34" i="4"/>
  <c r="L117" i="4"/>
  <c r="M76" i="4"/>
  <c r="L66" i="4"/>
  <c r="L90" i="4"/>
  <c r="L76" i="4"/>
  <c r="N47" i="4"/>
  <c r="L101" i="4"/>
  <c r="M98" i="4"/>
  <c r="O84" i="4"/>
  <c r="M74" i="4"/>
  <c r="M60" i="4"/>
  <c r="O58" i="4"/>
  <c r="M26" i="4"/>
  <c r="N103" i="4"/>
  <c r="L98" i="4"/>
  <c r="O86" i="4"/>
  <c r="M84" i="4"/>
  <c r="O82" i="4"/>
  <c r="L74" i="4"/>
  <c r="M62" i="4"/>
  <c r="L60" i="4"/>
  <c r="N58" i="4"/>
  <c r="M4" i="4"/>
  <c r="S3" i="4"/>
  <c r="N85" i="4"/>
  <c r="L84" i="4"/>
  <c r="N82" i="4"/>
  <c r="O68" i="4"/>
  <c r="M58" i="4"/>
  <c r="O92" i="4"/>
  <c r="M82" i="4"/>
  <c r="M68" i="4"/>
  <c r="O66" i="4"/>
  <c r="L58" i="4"/>
  <c r="O52" i="4"/>
  <c r="O50" i="4"/>
  <c r="M36" i="4"/>
  <c r="M92" i="4"/>
  <c r="O90" i="4"/>
  <c r="L82" i="4"/>
  <c r="L69" i="4"/>
  <c r="L68" i="4"/>
  <c r="N66" i="4"/>
  <c r="M52" i="4"/>
  <c r="N50" i="4"/>
  <c r="M20" i="4"/>
  <c r="L92" i="4"/>
  <c r="M90" i="4"/>
  <c r="M80" i="4"/>
  <c r="O76" i="4"/>
  <c r="M66" i="4"/>
  <c r="L55" i="4"/>
  <c r="M50" i="4"/>
  <c r="M91" i="4"/>
  <c r="O91" i="4"/>
  <c r="M97" i="4"/>
  <c r="O97" i="4"/>
  <c r="M111" i="4"/>
  <c r="O111" i="4"/>
  <c r="L3" i="4"/>
  <c r="N3" i="4"/>
  <c r="N110" i="4"/>
  <c r="N116" i="4"/>
  <c r="N108" i="4"/>
  <c r="N100" i="4"/>
  <c r="N117" i="4"/>
  <c r="M116" i="4"/>
  <c r="L115" i="4"/>
  <c r="O102" i="4"/>
  <c r="N101" i="4"/>
  <c r="M100" i="4"/>
  <c r="L99" i="4"/>
  <c r="N83" i="4"/>
  <c r="O80" i="4"/>
  <c r="N73" i="4"/>
  <c r="N69" i="4"/>
  <c r="O62" i="4"/>
  <c r="N55" i="4"/>
  <c r="M75" i="4"/>
  <c r="O75" i="4"/>
  <c r="M43" i="4"/>
  <c r="N43" i="4"/>
  <c r="O43" i="4"/>
  <c r="O19" i="4"/>
  <c r="L19" i="4"/>
  <c r="N19" i="4"/>
  <c r="O104" i="4"/>
  <c r="M102" i="4"/>
  <c r="L83" i="4"/>
  <c r="N81" i="4"/>
  <c r="L75" i="4"/>
  <c r="M19" i="4"/>
  <c r="N114" i="4"/>
  <c r="N106" i="4"/>
  <c r="O3" i="4"/>
  <c r="O106" i="4"/>
  <c r="M104" i="4"/>
  <c r="L103" i="4"/>
  <c r="L102" i="4"/>
  <c r="O88" i="4"/>
  <c r="N87" i="4"/>
  <c r="M86" i="4"/>
  <c r="L85" i="4"/>
  <c r="L81" i="4"/>
  <c r="N77" i="4"/>
  <c r="O70" i="4"/>
  <c r="N63" i="4"/>
  <c r="O56" i="4"/>
  <c r="M105" i="4"/>
  <c r="O105" i="4"/>
  <c r="M73" i="4"/>
  <c r="O73" i="4"/>
  <c r="M65" i="4"/>
  <c r="O65" i="4"/>
  <c r="M57" i="4"/>
  <c r="O57" i="4"/>
  <c r="M49" i="4"/>
  <c r="O49" i="4"/>
  <c r="L49" i="4"/>
  <c r="L41" i="4"/>
  <c r="M41" i="4"/>
  <c r="N41" i="4"/>
  <c r="O41" i="4"/>
  <c r="N33" i="4"/>
  <c r="M33" i="4"/>
  <c r="L25" i="4"/>
  <c r="M25" i="4"/>
  <c r="N25" i="4"/>
  <c r="O25" i="4"/>
  <c r="N17" i="4"/>
  <c r="M17" i="4"/>
  <c r="L9" i="4"/>
  <c r="M9" i="4"/>
  <c r="N9" i="4"/>
  <c r="O9" i="4"/>
  <c r="O108" i="4"/>
  <c r="N107" i="4"/>
  <c r="M106" i="4"/>
  <c r="L105" i="4"/>
  <c r="N91" i="4"/>
  <c r="N89" i="4"/>
  <c r="L86" i="4"/>
  <c r="L77" i="4"/>
  <c r="N49" i="4"/>
  <c r="M99" i="4"/>
  <c r="O99" i="4"/>
  <c r="M51" i="4"/>
  <c r="O51" i="4"/>
  <c r="L51" i="4"/>
  <c r="N104" i="4"/>
  <c r="N96" i="4"/>
  <c r="N88" i="4"/>
  <c r="L80" i="4"/>
  <c r="N80" i="4"/>
  <c r="L72" i="4"/>
  <c r="N72" i="4"/>
  <c r="L64" i="4"/>
  <c r="N64" i="4"/>
  <c r="L56" i="4"/>
  <c r="N56" i="4"/>
  <c r="L48" i="4"/>
  <c r="M48" i="4"/>
  <c r="N48" i="4"/>
  <c r="O40" i="4"/>
  <c r="L40" i="4"/>
  <c r="N40" i="4"/>
  <c r="M40" i="4"/>
  <c r="O32" i="4"/>
  <c r="L32" i="4"/>
  <c r="N32" i="4"/>
  <c r="M32" i="4"/>
  <c r="O24" i="4"/>
  <c r="L24" i="4"/>
  <c r="N24" i="4"/>
  <c r="M24" i="4"/>
  <c r="O16" i="4"/>
  <c r="L16" i="4"/>
  <c r="N16" i="4"/>
  <c r="M16" i="4"/>
  <c r="O8" i="4"/>
  <c r="L8" i="4"/>
  <c r="N8" i="4"/>
  <c r="M8" i="4"/>
  <c r="O110" i="4"/>
  <c r="N109" i="4"/>
  <c r="M108" i="4"/>
  <c r="L106" i="4"/>
  <c r="O94" i="4"/>
  <c r="N93" i="4"/>
  <c r="L91" i="4"/>
  <c r="L88" i="4"/>
  <c r="O78" i="4"/>
  <c r="O64" i="4"/>
  <c r="N59" i="4"/>
  <c r="N57" i="4"/>
  <c r="N53" i="4"/>
  <c r="M83" i="4"/>
  <c r="O83" i="4"/>
  <c r="M11" i="4"/>
  <c r="N11" i="4"/>
  <c r="O11" i="4"/>
  <c r="M89" i="4"/>
  <c r="O89" i="4"/>
  <c r="M103" i="4"/>
  <c r="O103" i="4"/>
  <c r="M95" i="4"/>
  <c r="O95" i="4"/>
  <c r="M87" i="4"/>
  <c r="O87" i="4"/>
  <c r="M79" i="4"/>
  <c r="O79" i="4"/>
  <c r="M71" i="4"/>
  <c r="O71" i="4"/>
  <c r="M63" i="4"/>
  <c r="O63" i="4"/>
  <c r="M55" i="4"/>
  <c r="O55" i="4"/>
  <c r="M47" i="4"/>
  <c r="O47" i="4"/>
  <c r="L47" i="4"/>
  <c r="L39" i="4"/>
  <c r="M39" i="4"/>
  <c r="N39" i="4"/>
  <c r="M31" i="4"/>
  <c r="O31" i="4"/>
  <c r="L31" i="4"/>
  <c r="L23" i="4"/>
  <c r="M23" i="4"/>
  <c r="N23" i="4"/>
  <c r="M15" i="4"/>
  <c r="O15" i="4"/>
  <c r="L15" i="4"/>
  <c r="L7" i="4"/>
  <c r="M7" i="4"/>
  <c r="N7" i="4"/>
  <c r="O112" i="4"/>
  <c r="N111" i="4"/>
  <c r="M110" i="4"/>
  <c r="L108" i="4"/>
  <c r="O96" i="4"/>
  <c r="N95" i="4"/>
  <c r="M94" i="4"/>
  <c r="L71" i="4"/>
  <c r="M64" i="4"/>
  <c r="L57" i="4"/>
  <c r="L43" i="4"/>
  <c r="M107" i="4"/>
  <c r="O107" i="4"/>
  <c r="M59" i="4"/>
  <c r="O59" i="4"/>
  <c r="M27" i="4"/>
  <c r="N27" i="4"/>
  <c r="O27" i="4"/>
  <c r="M113" i="4"/>
  <c r="O113" i="4"/>
  <c r="N102" i="4"/>
  <c r="N86" i="4"/>
  <c r="L78" i="4"/>
  <c r="N78" i="4"/>
  <c r="L70" i="4"/>
  <c r="N70" i="4"/>
  <c r="L62" i="4"/>
  <c r="N62" i="4"/>
  <c r="L54" i="4"/>
  <c r="N54" i="4"/>
  <c r="L46" i="4"/>
  <c r="M46" i="4"/>
  <c r="N46" i="4"/>
  <c r="O38" i="4"/>
  <c r="L38" i="4"/>
  <c r="N38" i="4"/>
  <c r="M38" i="4"/>
  <c r="O30" i="4"/>
  <c r="L30" i="4"/>
  <c r="N30" i="4"/>
  <c r="O22" i="4"/>
  <c r="L22" i="4"/>
  <c r="N22" i="4"/>
  <c r="M22" i="4"/>
  <c r="O14" i="4"/>
  <c r="L14" i="4"/>
  <c r="N14" i="4"/>
  <c r="O6" i="4"/>
  <c r="L6" i="4"/>
  <c r="N6" i="4"/>
  <c r="M6" i="4"/>
  <c r="O114" i="4"/>
  <c r="N113" i="4"/>
  <c r="L111" i="4"/>
  <c r="L110" i="4"/>
  <c r="N97" i="4"/>
  <c r="M96" i="4"/>
  <c r="L95" i="4"/>
  <c r="N79" i="4"/>
  <c r="O72" i="4"/>
  <c r="N65" i="4"/>
  <c r="O54" i="4"/>
  <c r="N51" i="4"/>
  <c r="O48" i="4"/>
  <c r="O17" i="4"/>
  <c r="M115" i="4"/>
  <c r="O115" i="4"/>
  <c r="M67" i="4"/>
  <c r="O67" i="4"/>
  <c r="O35" i="4"/>
  <c r="L35" i="4"/>
  <c r="N35" i="4"/>
  <c r="M81" i="4"/>
  <c r="O81" i="4"/>
  <c r="N112" i="4"/>
  <c r="N94" i="4"/>
  <c r="M117" i="4"/>
  <c r="O117" i="4"/>
  <c r="M109" i="4"/>
  <c r="O109" i="4"/>
  <c r="M101" i="4"/>
  <c r="O101" i="4"/>
  <c r="M93" i="4"/>
  <c r="O93" i="4"/>
  <c r="M85" i="4"/>
  <c r="O85" i="4"/>
  <c r="M77" i="4"/>
  <c r="O77" i="4"/>
  <c r="M69" i="4"/>
  <c r="O69" i="4"/>
  <c r="M61" i="4"/>
  <c r="O61" i="4"/>
  <c r="M53" i="4"/>
  <c r="O53" i="4"/>
  <c r="L45" i="4"/>
  <c r="N45" i="4"/>
  <c r="O45" i="4"/>
  <c r="L37" i="4"/>
  <c r="M37" i="4"/>
  <c r="O37" i="4"/>
  <c r="L29" i="4"/>
  <c r="N29" i="4"/>
  <c r="O29" i="4"/>
  <c r="L21" i="4"/>
  <c r="M21" i="4"/>
  <c r="O21" i="4"/>
  <c r="L13" i="4"/>
  <c r="N13" i="4"/>
  <c r="O13" i="4"/>
  <c r="L5" i="4"/>
  <c r="M5" i="4"/>
  <c r="O5" i="4"/>
  <c r="O116" i="4"/>
  <c r="N115" i="4"/>
  <c r="M114" i="4"/>
  <c r="L113" i="4"/>
  <c r="L112" i="4"/>
  <c r="O100" i="4"/>
  <c r="N99" i="4"/>
  <c r="L97" i="4"/>
  <c r="L96" i="4"/>
  <c r="L79" i="4"/>
  <c r="M72" i="4"/>
  <c r="L67" i="4"/>
  <c r="L65" i="4"/>
  <c r="L61" i="4"/>
  <c r="M54" i="4"/>
  <c r="M45" i="4"/>
  <c r="O33" i="4"/>
  <c r="M29" i="4"/>
  <c r="L17" i="4"/>
  <c r="N98" i="4"/>
  <c r="N92" i="4"/>
  <c r="N90" i="4"/>
  <c r="N84" i="4"/>
  <c r="N76" i="4"/>
  <c r="N68" i="4"/>
  <c r="N60" i="4"/>
  <c r="N52" i="4"/>
  <c r="L52" i="4"/>
  <c r="O44" i="4"/>
  <c r="L44" i="4"/>
  <c r="N44" i="4"/>
  <c r="O36" i="4"/>
  <c r="L36" i="4"/>
  <c r="N36" i="4"/>
  <c r="O28" i="4"/>
  <c r="L28" i="4"/>
  <c r="N28" i="4"/>
  <c r="O20" i="4"/>
  <c r="L20" i="4"/>
  <c r="N20" i="4"/>
  <c r="O12" i="4"/>
  <c r="L12" i="4"/>
  <c r="N12" i="4"/>
  <c r="O4" i="4"/>
  <c r="L4" i="4"/>
  <c r="N4" i="4"/>
  <c r="M44" i="4"/>
  <c r="M28" i="4"/>
  <c r="M12" i="4"/>
  <c r="O42" i="4"/>
  <c r="L42" i="4"/>
  <c r="N42" i="4"/>
  <c r="O34" i="4"/>
  <c r="L34" i="4"/>
  <c r="N34" i="4"/>
  <c r="O26" i="4"/>
  <c r="L26" i="4"/>
  <c r="N26" i="4"/>
  <c r="O18" i="4"/>
  <c r="L18" i="4"/>
  <c r="N18" i="4"/>
  <c r="O10" i="4"/>
  <c r="L10" i="4"/>
  <c r="N10" i="4"/>
  <c r="F9" i="4"/>
  <c r="L122" i="4" l="1"/>
  <c r="M122" i="4"/>
  <c r="M125" i="4" s="1"/>
  <c r="O122" i="4"/>
  <c r="O125" i="4" s="1"/>
  <c r="N122" i="4"/>
  <c r="N125" i="4" s="1"/>
  <c r="F10" i="4"/>
  <c r="L125" i="4" l="1"/>
  <c r="F11" i="4"/>
  <c r="F12" i="4" l="1"/>
  <c r="F13" i="4" l="1"/>
  <c r="F14" i="4" l="1"/>
  <c r="F15" i="4" l="1"/>
  <c r="F16" i="4" l="1"/>
  <c r="F17" i="4" l="1"/>
  <c r="F18" i="4" l="1"/>
  <c r="F19" i="4" l="1"/>
  <c r="F20" i="4" l="1"/>
  <c r="F21" i="4" l="1"/>
  <c r="F22" i="4" l="1"/>
  <c r="F23" i="4" l="1"/>
  <c r="F24" i="4" l="1"/>
  <c r="F25" i="4" l="1"/>
  <c r="F26" i="4" l="1"/>
  <c r="F27" i="4" l="1"/>
  <c r="F28" i="4" l="1"/>
  <c r="F29" i="4" l="1"/>
  <c r="F30" i="4" l="1"/>
  <c r="F31" i="4" l="1"/>
  <c r="F32" i="4" l="1"/>
  <c r="F33" i="4" l="1"/>
  <c r="L51" i="6"/>
  <c r="L50" i="6"/>
  <c r="L49" i="6"/>
  <c r="F50" i="6"/>
  <c r="F51" i="6"/>
  <c r="D50" i="6"/>
  <c r="D51" i="6"/>
  <c r="F49" i="6"/>
  <c r="D49" i="6"/>
  <c r="L46" i="6"/>
  <c r="L45" i="6"/>
  <c r="L44" i="6"/>
  <c r="F45" i="6"/>
  <c r="F46" i="6"/>
  <c r="D45" i="6"/>
  <c r="D46" i="6"/>
  <c r="F44" i="6"/>
  <c r="D44" i="6"/>
  <c r="L41" i="6"/>
  <c r="L40" i="6"/>
  <c r="L39" i="6"/>
  <c r="F40" i="6"/>
  <c r="F41" i="6"/>
  <c r="F39" i="6"/>
  <c r="D40" i="6"/>
  <c r="D41" i="6"/>
  <c r="D39" i="6"/>
  <c r="L36" i="6"/>
  <c r="L35" i="6"/>
  <c r="L34" i="6"/>
  <c r="F35" i="6"/>
  <c r="F36" i="6"/>
  <c r="F34" i="6"/>
  <c r="D35" i="6"/>
  <c r="D36" i="6"/>
  <c r="D34" i="6"/>
  <c r="L31" i="6"/>
  <c r="L30" i="6"/>
  <c r="L29" i="6"/>
  <c r="F30" i="6"/>
  <c r="F31" i="6"/>
  <c r="G31" i="6" s="1"/>
  <c r="D30" i="6"/>
  <c r="D31" i="6"/>
  <c r="F29" i="6"/>
  <c r="D29" i="6"/>
  <c r="G29" i="6"/>
  <c r="L26" i="6"/>
  <c r="L25" i="6"/>
  <c r="L24" i="6"/>
  <c r="F25" i="6"/>
  <c r="F26" i="6"/>
  <c r="D25" i="6"/>
  <c r="D26" i="6"/>
  <c r="F24" i="6"/>
  <c r="D24" i="6"/>
  <c r="L21" i="6"/>
  <c r="L20" i="6"/>
  <c r="L19" i="6"/>
  <c r="F20" i="6"/>
  <c r="F21" i="6"/>
  <c r="F19" i="6"/>
  <c r="D20" i="6"/>
  <c r="D21" i="6"/>
  <c r="D19" i="6"/>
  <c r="L16" i="6"/>
  <c r="L15" i="6"/>
  <c r="L14" i="6"/>
  <c r="F15" i="6"/>
  <c r="F16" i="6"/>
  <c r="D15" i="6"/>
  <c r="D16" i="6"/>
  <c r="F14" i="6"/>
  <c r="D14" i="6"/>
  <c r="L11" i="6"/>
  <c r="L10" i="6"/>
  <c r="L9" i="6"/>
  <c r="F11" i="6"/>
  <c r="F10" i="6"/>
  <c r="F9" i="6"/>
  <c r="D10" i="6"/>
  <c r="D11" i="6"/>
  <c r="D9" i="6"/>
  <c r="C9" i="6"/>
  <c r="C11" i="6"/>
  <c r="C10" i="6"/>
  <c r="L5" i="6"/>
  <c r="L6" i="6"/>
  <c r="L4" i="6"/>
  <c r="F5" i="6"/>
  <c r="F6" i="6"/>
  <c r="D5" i="6"/>
  <c r="D6" i="6"/>
  <c r="F4" i="6"/>
  <c r="D4" i="6"/>
  <c r="G4" i="6" s="1"/>
  <c r="F3" i="4"/>
  <c r="F65" i="6" l="1"/>
  <c r="D11" i="11"/>
  <c r="F64" i="6"/>
  <c r="D65" i="6"/>
  <c r="J32" i="6"/>
  <c r="C11" i="11"/>
  <c r="E11" i="11" s="1"/>
  <c r="D64" i="6"/>
  <c r="D66" i="6"/>
  <c r="G7" i="6"/>
  <c r="J7" i="6" s="1"/>
  <c r="G30" i="6"/>
  <c r="F34" i="4"/>
  <c r="M102" i="5"/>
  <c r="K105" i="5" s="1"/>
  <c r="M101" i="5"/>
  <c r="E101" i="5" s="1"/>
  <c r="T125" i="4" s="1"/>
  <c r="D68" i="6" l="1"/>
  <c r="B68" i="6" s="1"/>
  <c r="U122" i="4" s="1"/>
  <c r="D67" i="6"/>
  <c r="T4" i="4"/>
  <c r="W45" i="4"/>
  <c r="T40" i="4"/>
  <c r="V50" i="4"/>
  <c r="T117" i="4"/>
  <c r="W27" i="4"/>
  <c r="W29" i="4"/>
  <c r="V81" i="4"/>
  <c r="W44" i="4"/>
  <c r="U6" i="4"/>
  <c r="T3" i="4"/>
  <c r="T46" i="4"/>
  <c r="V67" i="4"/>
  <c r="W41" i="4"/>
  <c r="U53" i="4"/>
  <c r="U44" i="4"/>
  <c r="T9" i="4"/>
  <c r="V70" i="4"/>
  <c r="U45" i="4"/>
  <c r="T24" i="4"/>
  <c r="V82" i="4"/>
  <c r="T78" i="4"/>
  <c r="U41" i="4"/>
  <c r="U9" i="4"/>
  <c r="V10" i="4"/>
  <c r="V39" i="4"/>
  <c r="T73" i="4"/>
  <c r="T8" i="4"/>
  <c r="W9" i="4"/>
  <c r="W71" i="4"/>
  <c r="V48" i="4"/>
  <c r="V54" i="4"/>
  <c r="V7" i="4"/>
  <c r="V66" i="4"/>
  <c r="T86" i="4"/>
  <c r="W24" i="4"/>
  <c r="U73" i="4"/>
  <c r="V6" i="4"/>
  <c r="T7" i="4"/>
  <c r="T91" i="4"/>
  <c r="U71" i="4"/>
  <c r="T29" i="4"/>
  <c r="V53" i="4"/>
  <c r="T6" i="4"/>
  <c r="W18" i="4"/>
  <c r="W67" i="4"/>
  <c r="W6" i="4"/>
  <c r="V91" i="4"/>
  <c r="U117" i="4"/>
  <c r="T85" i="4"/>
  <c r="T41" i="4"/>
  <c r="V19" i="4"/>
  <c r="V5" i="4"/>
  <c r="U29" i="4"/>
  <c r="U88" i="4"/>
  <c r="T50" i="4"/>
  <c r="U67" i="4"/>
  <c r="V87" i="4"/>
  <c r="U66" i="4"/>
  <c r="U5" i="4"/>
  <c r="T5" i="4"/>
  <c r="U46" i="4"/>
  <c r="U3" i="4"/>
  <c r="V18" i="4"/>
  <c r="V73" i="4"/>
  <c r="V44" i="4"/>
  <c r="W81" i="4"/>
  <c r="T31" i="4"/>
  <c r="V9" i="4"/>
  <c r="U14" i="4"/>
  <c r="U85" i="4"/>
  <c r="U39" i="4"/>
  <c r="T51" i="4"/>
  <c r="V78" i="4"/>
  <c r="V15" i="4"/>
  <c r="U7" i="4"/>
  <c r="T14" i="4"/>
  <c r="T26" i="4"/>
  <c r="V71" i="4"/>
  <c r="U31" i="4"/>
  <c r="V13" i="4"/>
  <c r="W73" i="4"/>
  <c r="W46" i="4"/>
  <c r="V14" i="4"/>
  <c r="W78" i="4"/>
  <c r="T27" i="4"/>
  <c r="W26" i="4"/>
  <c r="U40" i="4"/>
  <c r="V117" i="4"/>
  <c r="V8" i="4"/>
  <c r="V60" i="4"/>
  <c r="V51" i="4"/>
  <c r="V88" i="4"/>
  <c r="W5" i="4"/>
  <c r="W15" i="4"/>
  <c r="U78" i="4"/>
  <c r="T88" i="4"/>
  <c r="W70" i="4"/>
  <c r="T10" i="4"/>
  <c r="U8" i="4"/>
  <c r="U87" i="4"/>
  <c r="W117" i="4"/>
  <c r="T48" i="4"/>
  <c r="W7" i="4"/>
  <c r="V86" i="4"/>
  <c r="T37" i="4"/>
  <c r="U24" i="4"/>
  <c r="W68" i="4"/>
  <c r="T53" i="4"/>
  <c r="T45" i="4"/>
  <c r="W82" i="4"/>
  <c r="W51" i="4"/>
  <c r="U68" i="4"/>
  <c r="U48" i="4"/>
  <c r="W54" i="4"/>
  <c r="V29" i="4"/>
  <c r="W66" i="4"/>
  <c r="U51" i="4"/>
  <c r="T13" i="4"/>
  <c r="U15" i="4"/>
  <c r="W3" i="4"/>
  <c r="U81" i="4"/>
  <c r="V27" i="4"/>
  <c r="W50" i="4"/>
  <c r="V31" i="4"/>
  <c r="U13" i="4"/>
  <c r="W91" i="4"/>
  <c r="U18" i="4"/>
  <c r="V26" i="4"/>
  <c r="U4" i="4"/>
  <c r="U10" i="4"/>
  <c r="W19" i="4"/>
  <c r="U86" i="4"/>
  <c r="W48" i="4"/>
  <c r="V46" i="4"/>
  <c r="U26" i="4"/>
  <c r="V68" i="4"/>
  <c r="V40" i="4"/>
  <c r="T15" i="4"/>
  <c r="W87" i="4"/>
  <c r="W13" i="4"/>
  <c r="V85" i="4"/>
  <c r="V3" i="4"/>
  <c r="W80" i="4"/>
  <c r="T39" i="4"/>
  <c r="W14" i="4"/>
  <c r="U37" i="4"/>
  <c r="U70" i="4"/>
  <c r="T54" i="4"/>
  <c r="T44" i="4"/>
  <c r="U36" i="4"/>
  <c r="W39" i="4"/>
  <c r="W53" i="4"/>
  <c r="W37" i="4"/>
  <c r="U19" i="4"/>
  <c r="W60" i="4"/>
  <c r="W36" i="4"/>
  <c r="T70" i="4"/>
  <c r="W85" i="4"/>
  <c r="T19" i="4"/>
  <c r="V80" i="4"/>
  <c r="U82" i="4"/>
  <c r="W86" i="4"/>
  <c r="T71" i="4"/>
  <c r="U60" i="4"/>
  <c r="U27" i="4"/>
  <c r="W8" i="4"/>
  <c r="T68" i="4"/>
  <c r="W10" i="4"/>
  <c r="T18" i="4"/>
  <c r="W88" i="4"/>
  <c r="W31" i="4"/>
  <c r="U54" i="4"/>
  <c r="V4" i="4"/>
  <c r="T36" i="4"/>
  <c r="U50" i="4"/>
  <c r="T67" i="4"/>
  <c r="T81" i="4"/>
  <c r="T82" i="4"/>
  <c r="U80" i="4"/>
  <c r="T60" i="4"/>
  <c r="W40" i="4"/>
  <c r="V45" i="4"/>
  <c r="V41" i="4"/>
  <c r="T87" i="4"/>
  <c r="U91" i="4"/>
  <c r="W4" i="4"/>
  <c r="V24" i="4"/>
  <c r="V37" i="4"/>
  <c r="V36" i="4"/>
  <c r="T80" i="4"/>
  <c r="T66" i="4"/>
  <c r="U11" i="4"/>
  <c r="AF132" i="4"/>
  <c r="AF137" i="4" s="1"/>
  <c r="B67" i="6"/>
  <c r="F35" i="4"/>
  <c r="U28" i="4" l="1"/>
  <c r="U32" i="4"/>
  <c r="U49" i="4"/>
  <c r="U77" i="4"/>
  <c r="U20" i="4"/>
  <c r="U72" i="4"/>
  <c r="U58" i="4"/>
  <c r="U25" i="4"/>
  <c r="U34" i="4"/>
  <c r="U61" i="4"/>
  <c r="U23" i="4"/>
  <c r="U43" i="4"/>
  <c r="U33" i="4"/>
  <c r="U65" i="4"/>
  <c r="U22" i="4"/>
  <c r="U52" i="4"/>
  <c r="U57" i="4"/>
  <c r="U89" i="4"/>
  <c r="U42" i="4"/>
  <c r="U74" i="4"/>
  <c r="U69" i="4"/>
  <c r="U79" i="4"/>
  <c r="U63" i="4"/>
  <c r="U75" i="4"/>
  <c r="U47" i="4"/>
  <c r="U92" i="4"/>
  <c r="U76" i="4"/>
  <c r="U30" i="4"/>
  <c r="U62" i="4"/>
  <c r="U16" i="4"/>
  <c r="U90" i="4"/>
  <c r="U56" i="4"/>
  <c r="U59" i="4"/>
  <c r="U35" i="4"/>
  <c r="U84" i="4"/>
  <c r="U55" i="4"/>
  <c r="U83" i="4"/>
  <c r="U17" i="4"/>
  <c r="U38" i="4"/>
  <c r="U21" i="4"/>
  <c r="U12" i="4"/>
  <c r="U64" i="4"/>
  <c r="T122" i="4"/>
  <c r="F36" i="4"/>
  <c r="T32" i="4" l="1"/>
  <c r="T28" i="4"/>
  <c r="T11" i="4"/>
  <c r="T89" i="4"/>
  <c r="T90" i="4"/>
  <c r="T21" i="4"/>
  <c r="T64" i="4"/>
  <c r="T74" i="4"/>
  <c r="T92" i="4"/>
  <c r="T23" i="4"/>
  <c r="T76" i="4"/>
  <c r="T69" i="4"/>
  <c r="T20" i="4"/>
  <c r="T34" i="4"/>
  <c r="T58" i="4"/>
  <c r="T72" i="4"/>
  <c r="T43" i="4"/>
  <c r="T33" i="4"/>
  <c r="T35" i="4"/>
  <c r="T17" i="4"/>
  <c r="T52" i="4"/>
  <c r="T55" i="4"/>
  <c r="T56" i="4"/>
  <c r="T38" i="4"/>
  <c r="T83" i="4"/>
  <c r="T79" i="4"/>
  <c r="T61" i="4"/>
  <c r="T25" i="4"/>
  <c r="T84" i="4"/>
  <c r="T65" i="4"/>
  <c r="T59" i="4"/>
  <c r="T22" i="4"/>
  <c r="T47" i="4"/>
  <c r="T57" i="4"/>
  <c r="T77" i="4"/>
  <c r="T62" i="4"/>
  <c r="T63" i="4"/>
  <c r="T75" i="4"/>
  <c r="T16" i="4"/>
  <c r="T49" i="4"/>
  <c r="T30" i="4"/>
  <c r="T12" i="4"/>
  <c r="T42" i="4"/>
  <c r="F37" i="4"/>
  <c r="T123" i="4" l="1"/>
  <c r="F38" i="4"/>
  <c r="F39" i="4" l="1"/>
  <c r="F40" i="4" l="1"/>
  <c r="F41" i="4" l="1"/>
  <c r="G61" i="6"/>
  <c r="I61" i="6" s="1"/>
  <c r="G49" i="6"/>
  <c r="I49" i="6" s="1"/>
  <c r="F42" i="4" l="1"/>
  <c r="G55" i="6"/>
  <c r="I55" i="6" s="1"/>
  <c r="G59" i="6"/>
  <c r="I59" i="6" s="1"/>
  <c r="G45" i="6"/>
  <c r="I45" i="6" s="1"/>
  <c r="G56" i="6"/>
  <c r="I56" i="6" s="1"/>
  <c r="J47" i="6"/>
  <c r="G50" i="6"/>
  <c r="I50" i="6" s="1"/>
  <c r="G54" i="6"/>
  <c r="I54" i="6" s="1"/>
  <c r="G60" i="6"/>
  <c r="I60" i="6" s="1"/>
  <c r="G51" i="6"/>
  <c r="I51" i="6" s="1"/>
  <c r="G44" i="6"/>
  <c r="I44" i="6" s="1"/>
  <c r="G46" i="6"/>
  <c r="I46" i="6" s="1"/>
  <c r="J52" i="6" l="1"/>
  <c r="F43" i="4"/>
  <c r="F44" i="4" l="1"/>
  <c r="G34" i="6"/>
  <c r="I34" i="6" s="1"/>
  <c r="G25" i="6"/>
  <c r="I25" i="6" s="1"/>
  <c r="F45" i="4" l="1"/>
  <c r="J42" i="6"/>
  <c r="I30" i="6"/>
  <c r="G39" i="6"/>
  <c r="I39" i="6" s="1"/>
  <c r="G24" i="6"/>
  <c r="I24" i="6" s="1"/>
  <c r="G35" i="6"/>
  <c r="I35" i="6" s="1"/>
  <c r="G15" i="6"/>
  <c r="I15" i="6" s="1"/>
  <c r="I29" i="6"/>
  <c r="G40" i="6"/>
  <c r="I40" i="6" s="1"/>
  <c r="G22" i="6"/>
  <c r="G26" i="6"/>
  <c r="I26" i="6" s="1"/>
  <c r="G14" i="6"/>
  <c r="I14" i="6" s="1"/>
  <c r="I31" i="6"/>
  <c r="G41" i="6"/>
  <c r="I41" i="6" s="1"/>
  <c r="G36" i="6"/>
  <c r="G5" i="6"/>
  <c r="I5" i="6" s="1"/>
  <c r="G9" i="6"/>
  <c r="I9" i="6" s="1"/>
  <c r="G11" i="6"/>
  <c r="I11" i="6" s="1"/>
  <c r="G17" i="6"/>
  <c r="G20" i="6"/>
  <c r="I20" i="6" s="1"/>
  <c r="I4" i="6"/>
  <c r="G6" i="6"/>
  <c r="G10" i="6"/>
  <c r="I10" i="6" s="1"/>
  <c r="G16" i="6"/>
  <c r="I16" i="6" s="1"/>
  <c r="G19" i="6"/>
  <c r="I19" i="6" s="1"/>
  <c r="G21" i="6"/>
  <c r="I21" i="6" s="1"/>
  <c r="J37" i="6" l="1"/>
  <c r="G65" i="6"/>
  <c r="G64" i="6"/>
  <c r="I6" i="6"/>
  <c r="I36" i="6"/>
  <c r="J12" i="6"/>
  <c r="AG132" i="4" s="1"/>
  <c r="AG137" i="4" s="1"/>
  <c r="J27" i="6"/>
  <c r="J22" i="6"/>
  <c r="AI132" i="4" s="1"/>
  <c r="AI137" i="4" s="1"/>
  <c r="J17" i="6"/>
  <c r="AH132" i="4" s="1"/>
  <c r="AH137" i="4" s="1"/>
  <c r="U123" i="4"/>
  <c r="H12" i="6" s="1"/>
  <c r="F46" i="4"/>
  <c r="D70" i="6"/>
  <c r="B70" i="6" s="1"/>
  <c r="W122" i="4" s="1"/>
  <c r="D69" i="6"/>
  <c r="B69" i="6" s="1"/>
  <c r="V122" i="4" s="1"/>
  <c r="W28" i="4" l="1"/>
  <c r="W32" i="4"/>
  <c r="W42" i="4"/>
  <c r="W61" i="4"/>
  <c r="W23" i="4"/>
  <c r="W34" i="4"/>
  <c r="W72" i="4"/>
  <c r="W69" i="4"/>
  <c r="W79" i="4"/>
  <c r="W20" i="4"/>
  <c r="W58" i="4"/>
  <c r="W76" i="4"/>
  <c r="W25" i="4"/>
  <c r="W56" i="4"/>
  <c r="W62" i="4"/>
  <c r="W35" i="4"/>
  <c r="W59" i="4"/>
  <c r="W43" i="4"/>
  <c r="W33" i="4"/>
  <c r="W12" i="4"/>
  <c r="W55" i="4"/>
  <c r="W90" i="4"/>
  <c r="W75" i="4"/>
  <c r="W74" i="4"/>
  <c r="W21" i="4"/>
  <c r="W30" i="4"/>
  <c r="W22" i="4"/>
  <c r="W84" i="4"/>
  <c r="W47" i="4"/>
  <c r="W38" i="4"/>
  <c r="W17" i="4"/>
  <c r="W63" i="4"/>
  <c r="W65" i="4"/>
  <c r="W83" i="4"/>
  <c r="W92" i="4"/>
  <c r="W49" i="4"/>
  <c r="W89" i="4"/>
  <c r="W77" i="4"/>
  <c r="W16" i="4"/>
  <c r="W52" i="4"/>
  <c r="W64" i="4"/>
  <c r="W57" i="4"/>
  <c r="V32" i="4"/>
  <c r="V28" i="4"/>
  <c r="V57" i="4"/>
  <c r="V58" i="4"/>
  <c r="V25" i="4"/>
  <c r="V79" i="4"/>
  <c r="V20" i="4"/>
  <c r="V61" i="4"/>
  <c r="V23" i="4"/>
  <c r="V72" i="4"/>
  <c r="V69" i="4"/>
  <c r="V76" i="4"/>
  <c r="V59" i="4"/>
  <c r="V56" i="4"/>
  <c r="V30" i="4"/>
  <c r="V33" i="4"/>
  <c r="V22" i="4"/>
  <c r="V55" i="4"/>
  <c r="V83" i="4"/>
  <c r="V38" i="4"/>
  <c r="V42" i="4"/>
  <c r="V34" i="4"/>
  <c r="V47" i="4"/>
  <c r="V17" i="4"/>
  <c r="V64" i="4"/>
  <c r="V77" i="4"/>
  <c r="V90" i="4"/>
  <c r="V62" i="4"/>
  <c r="V35" i="4"/>
  <c r="V84" i="4"/>
  <c r="V63" i="4"/>
  <c r="V75" i="4"/>
  <c r="V49" i="4"/>
  <c r="V65" i="4"/>
  <c r="V43" i="4"/>
  <c r="V12" i="4"/>
  <c r="V52" i="4"/>
  <c r="V16" i="4"/>
  <c r="V21" i="4"/>
  <c r="V74" i="4"/>
  <c r="V92" i="4"/>
  <c r="V89" i="4"/>
  <c r="W11" i="4"/>
  <c r="V11" i="4"/>
  <c r="H65" i="6"/>
  <c r="H7" i="6"/>
  <c r="F47" i="4"/>
  <c r="W123" i="4" l="1"/>
  <c r="H22" i="6" s="1"/>
  <c r="I7" i="6"/>
  <c r="V123" i="4"/>
  <c r="H17" i="6" s="1"/>
  <c r="F48" i="4"/>
  <c r="F11" i="11" l="1"/>
  <c r="G11" i="11" s="1"/>
  <c r="I11" i="11" s="1"/>
  <c r="H64" i="6"/>
  <c r="F49" i="4"/>
  <c r="F50" i="4" l="1"/>
  <c r="F51" i="4" l="1"/>
  <c r="F52" i="4" l="1"/>
  <c r="F53" i="4" l="1"/>
  <c r="F54" i="4" l="1"/>
  <c r="F55" i="4" l="1"/>
  <c r="F56" i="4" l="1"/>
  <c r="F57" i="4" l="1"/>
  <c r="F58" i="4" l="1"/>
  <c r="F59" i="4" l="1"/>
  <c r="F60" i="4" l="1"/>
  <c r="F61" i="4" l="1"/>
  <c r="F62" i="4" l="1"/>
  <c r="F63" i="4" l="1"/>
  <c r="F64" i="4" l="1"/>
  <c r="F65" i="4" l="1"/>
  <c r="F66" i="4" l="1"/>
  <c r="F67" i="4" l="1"/>
  <c r="F68" i="4" l="1"/>
  <c r="F69" i="4" l="1"/>
  <c r="F70" i="4" l="1"/>
  <c r="F71" i="4" l="1"/>
  <c r="F72" i="4" l="1"/>
  <c r="F73" i="4" l="1"/>
  <c r="F74" i="4" l="1"/>
  <c r="F75" i="4" l="1"/>
  <c r="F76" i="4" l="1"/>
  <c r="F77" i="4" l="1"/>
  <c r="F78" i="4" l="1"/>
  <c r="F79" i="4" l="1"/>
  <c r="F80" i="4" l="1"/>
  <c r="F81" i="4" l="1"/>
  <c r="F82" i="4" l="1"/>
  <c r="F83" i="4" l="1"/>
  <c r="F84" i="4" l="1"/>
  <c r="F85" i="4" l="1"/>
  <c r="F86" i="4" l="1"/>
  <c r="F87" i="4" l="1"/>
  <c r="F88" i="4" l="1"/>
  <c r="F89" i="4" l="1"/>
  <c r="F90" i="4" l="1"/>
  <c r="F91" i="4" l="1"/>
  <c r="F92" i="4" l="1"/>
  <c r="F93" i="4" l="1"/>
  <c r="F94" i="4" l="1"/>
  <c r="F95" i="4" l="1"/>
  <c r="F96" i="4" l="1"/>
  <c r="F97" i="4" l="1"/>
  <c r="F98" i="4" l="1"/>
  <c r="F99" i="4" l="1"/>
  <c r="F100" i="4" l="1"/>
  <c r="F101" i="4" l="1"/>
  <c r="F102" i="4" l="1"/>
  <c r="F103" i="4" l="1"/>
  <c r="F104" i="4" l="1"/>
  <c r="F105" i="4" l="1"/>
  <c r="F106" i="4" l="1"/>
  <c r="F107" i="4" l="1"/>
  <c r="F108" i="4" l="1"/>
  <c r="F109" i="4" l="1"/>
  <c r="F110" i="4" l="1"/>
  <c r="F111" i="4" l="1"/>
  <c r="F112" i="4" l="1"/>
  <c r="F113" i="4" l="1"/>
  <c r="F114" i="4" l="1"/>
  <c r="F115" i="4" l="1"/>
  <c r="F116" i="4" l="1"/>
  <c r="F117" i="4" l="1"/>
  <c r="I22" i="6" l="1"/>
  <c r="I17" i="6"/>
  <c r="X122" i="4"/>
  <c r="X3" i="4" s="1"/>
  <c r="I12" i="6"/>
  <c r="Y122" i="4" s="1"/>
  <c r="Y7" i="4" l="1"/>
  <c r="Y23" i="4"/>
  <c r="Y39" i="4"/>
  <c r="Y55" i="4"/>
  <c r="AC55" i="4" s="1"/>
  <c r="AG55" i="4" s="1"/>
  <c r="Y71" i="4"/>
  <c r="Y87" i="4"/>
  <c r="Y103" i="4"/>
  <c r="AC103" i="4" s="1"/>
  <c r="AG103" i="4" s="1"/>
  <c r="Y82" i="4"/>
  <c r="AC82" i="4" s="1"/>
  <c r="AG82" i="4" s="1"/>
  <c r="Y10" i="4"/>
  <c r="AC10" i="4" s="1"/>
  <c r="AG10" i="4" s="1"/>
  <c r="Y26" i="4"/>
  <c r="AC26" i="4" s="1"/>
  <c r="AG26" i="4" s="1"/>
  <c r="Y42" i="4"/>
  <c r="AC42" i="4" s="1"/>
  <c r="AG42" i="4" s="1"/>
  <c r="Y58" i="4"/>
  <c r="Y74" i="4"/>
  <c r="Y90" i="4"/>
  <c r="AC90" i="4" s="1"/>
  <c r="AG90" i="4" s="1"/>
  <c r="Y106" i="4"/>
  <c r="AC106" i="4" s="1"/>
  <c r="AG106" i="4" s="1"/>
  <c r="Y34" i="4"/>
  <c r="Y50" i="4"/>
  <c r="Y13" i="4"/>
  <c r="Y29" i="4"/>
  <c r="Y45" i="4"/>
  <c r="Y61" i="4"/>
  <c r="Y77" i="4"/>
  <c r="Y93" i="4"/>
  <c r="AC93" i="4" s="1"/>
  <c r="AG93" i="4" s="1"/>
  <c r="Y109" i="4"/>
  <c r="AC109" i="4" s="1"/>
  <c r="AG109" i="4" s="1"/>
  <c r="Y98" i="4"/>
  <c r="AC98" i="4" s="1"/>
  <c r="AG98" i="4" s="1"/>
  <c r="Y16" i="4"/>
  <c r="AC16" i="4" s="1"/>
  <c r="AG16" i="4" s="1"/>
  <c r="Y32" i="4"/>
  <c r="Y48" i="4"/>
  <c r="AC48" i="4" s="1"/>
  <c r="AG48" i="4" s="1"/>
  <c r="Y64" i="4"/>
  <c r="Y80" i="4"/>
  <c r="AC80" i="4" s="1"/>
  <c r="AG80" i="4" s="1"/>
  <c r="Y96" i="4"/>
  <c r="AC96" i="4" s="1"/>
  <c r="AG96" i="4" s="1"/>
  <c r="Y112" i="4"/>
  <c r="AC112" i="4" s="1"/>
  <c r="AG112" i="4" s="1"/>
  <c r="Y66" i="4"/>
  <c r="Y19" i="4"/>
  <c r="Y35" i="4"/>
  <c r="Y51" i="4"/>
  <c r="Y67" i="4"/>
  <c r="AC67" i="4" s="1"/>
  <c r="AG67" i="4" s="1"/>
  <c r="Y83" i="4"/>
  <c r="AC83" i="4" s="1"/>
  <c r="AG83" i="4" s="1"/>
  <c r="Y99" i="4"/>
  <c r="AC99" i="4" s="1"/>
  <c r="AG99" i="4" s="1"/>
  <c r="Y115" i="4"/>
  <c r="AC115" i="4" s="1"/>
  <c r="AG115" i="4" s="1"/>
  <c r="Y105" i="4"/>
  <c r="AC105" i="4" s="1"/>
  <c r="AG105" i="4" s="1"/>
  <c r="Y6" i="4"/>
  <c r="AC6" i="4" s="1"/>
  <c r="AG6" i="4" s="1"/>
  <c r="Y22" i="4"/>
  <c r="AC22" i="4" s="1"/>
  <c r="AG22" i="4" s="1"/>
  <c r="Y38" i="4"/>
  <c r="AC38" i="4" s="1"/>
  <c r="AG38" i="4" s="1"/>
  <c r="Y54" i="4"/>
  <c r="Y70" i="4"/>
  <c r="AC70" i="4" s="1"/>
  <c r="AG70" i="4" s="1"/>
  <c r="Y86" i="4"/>
  <c r="Y102" i="4"/>
  <c r="AC102" i="4" s="1"/>
  <c r="AG102" i="4" s="1"/>
  <c r="Y47" i="4"/>
  <c r="AC47" i="4" s="1"/>
  <c r="AG47" i="4" s="1"/>
  <c r="Y95" i="4"/>
  <c r="AC95" i="4" s="1"/>
  <c r="AG95" i="4" s="1"/>
  <c r="Y18" i="4"/>
  <c r="AC18" i="4" s="1"/>
  <c r="AG18" i="4" s="1"/>
  <c r="Y72" i="4"/>
  <c r="AC72" i="4" s="1"/>
  <c r="AG72" i="4" s="1"/>
  <c r="Y9" i="4"/>
  <c r="AC9" i="4" s="1"/>
  <c r="AG9" i="4" s="1"/>
  <c r="Y25" i="4"/>
  <c r="Y41" i="4"/>
  <c r="AC41" i="4" s="1"/>
  <c r="AG41" i="4" s="1"/>
  <c r="Y57" i="4"/>
  <c r="Y73" i="4"/>
  <c r="AC73" i="4" s="1"/>
  <c r="AG73" i="4" s="1"/>
  <c r="Y89" i="4"/>
  <c r="AC89" i="4" s="1"/>
  <c r="AG89" i="4" s="1"/>
  <c r="Y111" i="4"/>
  <c r="AC111" i="4" s="1"/>
  <c r="AG111" i="4" s="1"/>
  <c r="Y12" i="4"/>
  <c r="Y28" i="4"/>
  <c r="AC28" i="4" s="1"/>
  <c r="AG28" i="4" s="1"/>
  <c r="Y44" i="4"/>
  <c r="Y60" i="4"/>
  <c r="AC60" i="4" s="1"/>
  <c r="AG60" i="4" s="1"/>
  <c r="Y76" i="4"/>
  <c r="Y92" i="4"/>
  <c r="Y108" i="4"/>
  <c r="AC108" i="4" s="1"/>
  <c r="AG108" i="4" s="1"/>
  <c r="Y31" i="4"/>
  <c r="AC31" i="4" s="1"/>
  <c r="AG31" i="4" s="1"/>
  <c r="Y63" i="4"/>
  <c r="Y79" i="4"/>
  <c r="Y114" i="4"/>
  <c r="AC114" i="4" s="1"/>
  <c r="AG114" i="4" s="1"/>
  <c r="Y15" i="4"/>
  <c r="AC15" i="4" s="1"/>
  <c r="AG15" i="4" s="1"/>
  <c r="Y5" i="4"/>
  <c r="AC5" i="4" s="1"/>
  <c r="AG5" i="4" s="1"/>
  <c r="Y21" i="4"/>
  <c r="Y37" i="4"/>
  <c r="Y53" i="4"/>
  <c r="AC53" i="4" s="1"/>
  <c r="AG53" i="4" s="1"/>
  <c r="Y69" i="4"/>
  <c r="AC69" i="4" s="1"/>
  <c r="AG69" i="4" s="1"/>
  <c r="Y85" i="4"/>
  <c r="Y101" i="4"/>
  <c r="AC101" i="4" s="1"/>
  <c r="AG101" i="4" s="1"/>
  <c r="Y117" i="4"/>
  <c r="AC117" i="4" s="1"/>
  <c r="AG117" i="4" s="1"/>
  <c r="Y8" i="4"/>
  <c r="AC8" i="4" s="1"/>
  <c r="AG8" i="4" s="1"/>
  <c r="Y24" i="4"/>
  <c r="Y40" i="4"/>
  <c r="Y56" i="4"/>
  <c r="AC56" i="4" s="1"/>
  <c r="AG56" i="4" s="1"/>
  <c r="Y88" i="4"/>
  <c r="AC88" i="4" s="1"/>
  <c r="AG88" i="4" s="1"/>
  <c r="Y11" i="4"/>
  <c r="Y27" i="4"/>
  <c r="Y43" i="4"/>
  <c r="AC43" i="4" s="1"/>
  <c r="AG43" i="4" s="1"/>
  <c r="Y59" i="4"/>
  <c r="Y75" i="4"/>
  <c r="AC75" i="4" s="1"/>
  <c r="AG75" i="4" s="1"/>
  <c r="Y91" i="4"/>
  <c r="AC91" i="4" s="1"/>
  <c r="AG91" i="4" s="1"/>
  <c r="Y107" i="4"/>
  <c r="AC107" i="4" s="1"/>
  <c r="AG107" i="4" s="1"/>
  <c r="Y14" i="4"/>
  <c r="AC14" i="4" s="1"/>
  <c r="AG14" i="4" s="1"/>
  <c r="Y30" i="4"/>
  <c r="Y46" i="4"/>
  <c r="AC46" i="4" s="1"/>
  <c r="AG46" i="4" s="1"/>
  <c r="Y62" i="4"/>
  <c r="AC62" i="4" s="1"/>
  <c r="AG62" i="4" s="1"/>
  <c r="Y78" i="4"/>
  <c r="Y94" i="4"/>
  <c r="Y110" i="4"/>
  <c r="AC110" i="4" s="1"/>
  <c r="AG110" i="4" s="1"/>
  <c r="Y17" i="4"/>
  <c r="Y33" i="4"/>
  <c r="AC33" i="4" s="1"/>
  <c r="AG33" i="4" s="1"/>
  <c r="Y49" i="4"/>
  <c r="AC49" i="4" s="1"/>
  <c r="AG49" i="4" s="1"/>
  <c r="Y65" i="4"/>
  <c r="Y81" i="4"/>
  <c r="Y97" i="4"/>
  <c r="AC97" i="4" s="1"/>
  <c r="AG97" i="4" s="1"/>
  <c r="Y116" i="4"/>
  <c r="AC116" i="4" s="1"/>
  <c r="AG116" i="4" s="1"/>
  <c r="Y20" i="4"/>
  <c r="Y84" i="4"/>
  <c r="AC84" i="4" s="1"/>
  <c r="AG84" i="4" s="1"/>
  <c r="Y104" i="4"/>
  <c r="AC104" i="4" s="1"/>
  <c r="AG104" i="4" s="1"/>
  <c r="Y113" i="4"/>
  <c r="AC113" i="4" s="1"/>
  <c r="AG113" i="4" s="1"/>
  <c r="Y4" i="4"/>
  <c r="Y68" i="4"/>
  <c r="AC68" i="4" s="1"/>
  <c r="AG68" i="4" s="1"/>
  <c r="Y36" i="4"/>
  <c r="Y100" i="4"/>
  <c r="AC100" i="4" s="1"/>
  <c r="AG100" i="4" s="1"/>
  <c r="Y52" i="4"/>
  <c r="AC52" i="4" s="1"/>
  <c r="AG52" i="4" s="1"/>
  <c r="X10" i="4"/>
  <c r="X26" i="4"/>
  <c r="X42" i="4"/>
  <c r="X58" i="4"/>
  <c r="X74" i="4"/>
  <c r="X90" i="4"/>
  <c r="X106" i="4"/>
  <c r="X108" i="4"/>
  <c r="X98" i="4"/>
  <c r="X13" i="4"/>
  <c r="X29" i="4"/>
  <c r="X45" i="4"/>
  <c r="X61" i="4"/>
  <c r="X77" i="4"/>
  <c r="X93" i="4"/>
  <c r="X109" i="4"/>
  <c r="X16" i="4"/>
  <c r="X32" i="4"/>
  <c r="X48" i="4"/>
  <c r="X64" i="4"/>
  <c r="X80" i="4"/>
  <c r="X96" i="4"/>
  <c r="X112" i="4"/>
  <c r="X53" i="4"/>
  <c r="X117" i="4"/>
  <c r="X19" i="4"/>
  <c r="X35" i="4"/>
  <c r="X51" i="4"/>
  <c r="X67" i="4"/>
  <c r="X83" i="4"/>
  <c r="X99" i="4"/>
  <c r="X115" i="4"/>
  <c r="X6" i="4"/>
  <c r="X22" i="4"/>
  <c r="X38" i="4"/>
  <c r="X54" i="4"/>
  <c r="X70" i="4"/>
  <c r="X86" i="4"/>
  <c r="X102" i="4"/>
  <c r="X92" i="4"/>
  <c r="X9" i="4"/>
  <c r="X25" i="4"/>
  <c r="X41" i="4"/>
  <c r="X57" i="4"/>
  <c r="X73" i="4"/>
  <c r="X89" i="4"/>
  <c r="X105" i="4"/>
  <c r="X69" i="4"/>
  <c r="X101" i="4"/>
  <c r="X12" i="4"/>
  <c r="X28" i="4"/>
  <c r="X44" i="4"/>
  <c r="X60" i="4"/>
  <c r="X76" i="4"/>
  <c r="X15" i="4"/>
  <c r="X31" i="4"/>
  <c r="X47" i="4"/>
  <c r="X63" i="4"/>
  <c r="X79" i="4"/>
  <c r="X95" i="4"/>
  <c r="X111" i="4"/>
  <c r="X34" i="4"/>
  <c r="X50" i="4"/>
  <c r="X66" i="4"/>
  <c r="X82" i="4"/>
  <c r="X114" i="4"/>
  <c r="X21" i="4"/>
  <c r="X37" i="4"/>
  <c r="X18" i="4"/>
  <c r="X5" i="4"/>
  <c r="X85" i="4"/>
  <c r="X8" i="4"/>
  <c r="X24" i="4"/>
  <c r="X40" i="4"/>
  <c r="X56" i="4"/>
  <c r="X72" i="4"/>
  <c r="X88" i="4"/>
  <c r="X104" i="4"/>
  <c r="X11" i="4"/>
  <c r="X27" i="4"/>
  <c r="X43" i="4"/>
  <c r="X59" i="4"/>
  <c r="X75" i="4"/>
  <c r="X91" i="4"/>
  <c r="X14" i="4"/>
  <c r="X30" i="4"/>
  <c r="X46" i="4"/>
  <c r="X62" i="4"/>
  <c r="X78" i="4"/>
  <c r="X94" i="4"/>
  <c r="X110" i="4"/>
  <c r="X17" i="4"/>
  <c r="X33" i="4"/>
  <c r="X49" i="4"/>
  <c r="X65" i="4"/>
  <c r="X81" i="4"/>
  <c r="X97" i="4"/>
  <c r="X113" i="4"/>
  <c r="X4" i="4"/>
  <c r="X20" i="4"/>
  <c r="X36" i="4"/>
  <c r="X52" i="4"/>
  <c r="X68" i="4"/>
  <c r="X84" i="4"/>
  <c r="X100" i="4"/>
  <c r="X55" i="4"/>
  <c r="X116" i="4"/>
  <c r="X87" i="4"/>
  <c r="X7" i="4"/>
  <c r="X71" i="4"/>
  <c r="X23" i="4"/>
  <c r="X107" i="4"/>
  <c r="X39" i="4"/>
  <c r="X103" i="4"/>
  <c r="AC13" i="4"/>
  <c r="AG13" i="4" s="1"/>
  <c r="AC19" i="4"/>
  <c r="AG19" i="4" s="1"/>
  <c r="AC7" i="4"/>
  <c r="AG7" i="4" s="1"/>
  <c r="AC29" i="4"/>
  <c r="AG29" i="4" s="1"/>
  <c r="AC50" i="4"/>
  <c r="AG50" i="4" s="1"/>
  <c r="AC23" i="4"/>
  <c r="AG23" i="4" s="1"/>
  <c r="AC39" i="4"/>
  <c r="AG39" i="4" s="1"/>
  <c r="Z122" i="4"/>
  <c r="Y3" i="4"/>
  <c r="AA122" i="4"/>
  <c r="AB72" i="4" l="1"/>
  <c r="AF72" i="4" s="1"/>
  <c r="AB110" i="4"/>
  <c r="AF110" i="4" s="1"/>
  <c r="AB19" i="4"/>
  <c r="AF19" i="4" s="1"/>
  <c r="AB112" i="4"/>
  <c r="AF112" i="4" s="1"/>
  <c r="AB13" i="4"/>
  <c r="AF13" i="4" s="1"/>
  <c r="AB98" i="4"/>
  <c r="AF98" i="4" s="1"/>
  <c r="AB106" i="4"/>
  <c r="AF106" i="4" s="1"/>
  <c r="AB47" i="4"/>
  <c r="AF47" i="4" s="1"/>
  <c r="AB42" i="4"/>
  <c r="AF42" i="4" s="1"/>
  <c r="AB62" i="4"/>
  <c r="AF62" i="4" s="1"/>
  <c r="AB116" i="4"/>
  <c r="AF116" i="4" s="1"/>
  <c r="AB55" i="4"/>
  <c r="AF55" i="4" s="1"/>
  <c r="AB100" i="4"/>
  <c r="AF100" i="4" s="1"/>
  <c r="AB108" i="4"/>
  <c r="AF108" i="4" s="1"/>
  <c r="AB102" i="4"/>
  <c r="AF102" i="4" s="1"/>
  <c r="AB52" i="4"/>
  <c r="AF52" i="4" s="1"/>
  <c r="AB14" i="4"/>
  <c r="AF14" i="4" s="1"/>
  <c r="AB70" i="4"/>
  <c r="AF70" i="4" s="1"/>
  <c r="AB4" i="4"/>
  <c r="AB38" i="4"/>
  <c r="AF38" i="4" s="1"/>
  <c r="AB10" i="4"/>
  <c r="AF10" i="4" s="1"/>
  <c r="AB117" i="4"/>
  <c r="AF117" i="4" s="1"/>
  <c r="AB53" i="4"/>
  <c r="AF53" i="4" s="1"/>
  <c r="AB5" i="4"/>
  <c r="AF5" i="4" s="1"/>
  <c r="AB96" i="4"/>
  <c r="AF96" i="4" s="1"/>
  <c r="AB80" i="4"/>
  <c r="AF80" i="4" s="1"/>
  <c r="AB103" i="4"/>
  <c r="AF103" i="4" s="1"/>
  <c r="AB114" i="4"/>
  <c r="AF114" i="4" s="1"/>
  <c r="AB22" i="4"/>
  <c r="AF22" i="4" s="1"/>
  <c r="AB26" i="4"/>
  <c r="AF26" i="4" s="1"/>
  <c r="AB97" i="4"/>
  <c r="AF97" i="4" s="1"/>
  <c r="AB95" i="4"/>
  <c r="AF95" i="4" s="1"/>
  <c r="AB56" i="4"/>
  <c r="AF56" i="4" s="1"/>
  <c r="AB31" i="4"/>
  <c r="AF31" i="4" s="1"/>
  <c r="AB68" i="4"/>
  <c r="AF68" i="4" s="1"/>
  <c r="AB60" i="4"/>
  <c r="AF60" i="4" s="1"/>
  <c r="AB91" i="4"/>
  <c r="AF91" i="4" s="1"/>
  <c r="AB28" i="4"/>
  <c r="AF28" i="4" s="1"/>
  <c r="AB82" i="4"/>
  <c r="AF82" i="4" s="1"/>
  <c r="AB115" i="4"/>
  <c r="AF115" i="4" s="1"/>
  <c r="AB50" i="4"/>
  <c r="AF50" i="4" s="1"/>
  <c r="AB105" i="4"/>
  <c r="AF105" i="4" s="1"/>
  <c r="AB99" i="4"/>
  <c r="AF99" i="4" s="1"/>
  <c r="AB93" i="4"/>
  <c r="AF93" i="4" s="1"/>
  <c r="AB29" i="4"/>
  <c r="AF29" i="4" s="1"/>
  <c r="AB8" i="4"/>
  <c r="AF8" i="4" s="1"/>
  <c r="AB15" i="4"/>
  <c r="AF15" i="4" s="1"/>
  <c r="AB39" i="4"/>
  <c r="AF39" i="4" s="1"/>
  <c r="AB101" i="4"/>
  <c r="AF101" i="4" s="1"/>
  <c r="AB107" i="4"/>
  <c r="AF107" i="4" s="1"/>
  <c r="AB109" i="4"/>
  <c r="AF109" i="4" s="1"/>
  <c r="AB49" i="4"/>
  <c r="AF49" i="4" s="1"/>
  <c r="AB104" i="4"/>
  <c r="AF104" i="4" s="1"/>
  <c r="AB89" i="4"/>
  <c r="AF89" i="4" s="1"/>
  <c r="AB83" i="4"/>
  <c r="AF83" i="4" s="1"/>
  <c r="AB41" i="4"/>
  <c r="AF41" i="4" s="1"/>
  <c r="AB9" i="4"/>
  <c r="AF9" i="4" s="1"/>
  <c r="AB84" i="4"/>
  <c r="AF84" i="4" s="1"/>
  <c r="AB46" i="4"/>
  <c r="AF46" i="4" s="1"/>
  <c r="AB90" i="4"/>
  <c r="AF90" i="4" s="1"/>
  <c r="AB18" i="4"/>
  <c r="AF18" i="4" s="1"/>
  <c r="AB75" i="4"/>
  <c r="AF75" i="4" s="1"/>
  <c r="AB48" i="4"/>
  <c r="AF48" i="4" s="1"/>
  <c r="AB113" i="4"/>
  <c r="AF113" i="4" s="1"/>
  <c r="AB43" i="4"/>
  <c r="AF43" i="4" s="1"/>
  <c r="AB6" i="4"/>
  <c r="AF6" i="4" s="1"/>
  <c r="AB16" i="4"/>
  <c r="AF16" i="4" s="1"/>
  <c r="AB69" i="4"/>
  <c r="AF69" i="4" s="1"/>
  <c r="AB23" i="4"/>
  <c r="AF23" i="4" s="1"/>
  <c r="AB7" i="4"/>
  <c r="AF7" i="4" s="1"/>
  <c r="AB33" i="4"/>
  <c r="AF33" i="4" s="1"/>
  <c r="AB88" i="4"/>
  <c r="AF88" i="4" s="1"/>
  <c r="AB111" i="4"/>
  <c r="AF111" i="4" s="1"/>
  <c r="AB73" i="4"/>
  <c r="AF73" i="4" s="1"/>
  <c r="AB67" i="4"/>
  <c r="AF67" i="4" s="1"/>
  <c r="Z4" i="4"/>
  <c r="Z20" i="4"/>
  <c r="Z36" i="4"/>
  <c r="Z52" i="4"/>
  <c r="AD52" i="4" s="1"/>
  <c r="AH52" i="4" s="1"/>
  <c r="Z68" i="4"/>
  <c r="AD68" i="4" s="1"/>
  <c r="AH68" i="4" s="1"/>
  <c r="Z84" i="4"/>
  <c r="AD84" i="4" s="1"/>
  <c r="AH84" i="4" s="1"/>
  <c r="Z100" i="4"/>
  <c r="AD100" i="4" s="1"/>
  <c r="AH100" i="4" s="1"/>
  <c r="Z116" i="4"/>
  <c r="AD116" i="4" s="1"/>
  <c r="AH116" i="4" s="1"/>
  <c r="Z102" i="4"/>
  <c r="AD102" i="4" s="1"/>
  <c r="AH102" i="4" s="1"/>
  <c r="Z108" i="4"/>
  <c r="AD108" i="4" s="1"/>
  <c r="AH108" i="4" s="1"/>
  <c r="Z7" i="4"/>
  <c r="AD7" i="4" s="1"/>
  <c r="AH7" i="4" s="1"/>
  <c r="Z23" i="4"/>
  <c r="AD23" i="4" s="1"/>
  <c r="AH23" i="4" s="1"/>
  <c r="Z39" i="4"/>
  <c r="AD39" i="4" s="1"/>
  <c r="AH39" i="4" s="1"/>
  <c r="Z55" i="4"/>
  <c r="AD55" i="4" s="1"/>
  <c r="AH55" i="4" s="1"/>
  <c r="Z71" i="4"/>
  <c r="Z87" i="4"/>
  <c r="AL87" i="4" s="1"/>
  <c r="Z103" i="4"/>
  <c r="AD103" i="4" s="1"/>
  <c r="AH103" i="4" s="1"/>
  <c r="Z63" i="4"/>
  <c r="Z10" i="4"/>
  <c r="AD10" i="4" s="1"/>
  <c r="AH10" i="4" s="1"/>
  <c r="Z26" i="4"/>
  <c r="AD26" i="4" s="1"/>
  <c r="AH26" i="4" s="1"/>
  <c r="Z42" i="4"/>
  <c r="AD42" i="4" s="1"/>
  <c r="AH42" i="4" s="1"/>
  <c r="Z58" i="4"/>
  <c r="Z74" i="4"/>
  <c r="Z90" i="4"/>
  <c r="AD90" i="4" s="1"/>
  <c r="AH90" i="4" s="1"/>
  <c r="Z106" i="4"/>
  <c r="AD106" i="4" s="1"/>
  <c r="AH106" i="4" s="1"/>
  <c r="Z13" i="4"/>
  <c r="AD13" i="4" s="1"/>
  <c r="AH13" i="4" s="1"/>
  <c r="Z29" i="4"/>
  <c r="AD29" i="4" s="1"/>
  <c r="AH29" i="4" s="1"/>
  <c r="Z45" i="4"/>
  <c r="Z61" i="4"/>
  <c r="Z77" i="4"/>
  <c r="Z93" i="4"/>
  <c r="AD93" i="4" s="1"/>
  <c r="AH93" i="4" s="1"/>
  <c r="Z109" i="4"/>
  <c r="AD109" i="4" s="1"/>
  <c r="AH109" i="4" s="1"/>
  <c r="Z92" i="4"/>
  <c r="AL92" i="4" s="1"/>
  <c r="Z111" i="4"/>
  <c r="AO111" i="4" s="1"/>
  <c r="AN111" i="4" s="1"/>
  <c r="Z16" i="4"/>
  <c r="AD16" i="4" s="1"/>
  <c r="AH16" i="4" s="1"/>
  <c r="Z32" i="4"/>
  <c r="AL32" i="4" s="1"/>
  <c r="Z48" i="4"/>
  <c r="AD48" i="4" s="1"/>
  <c r="AH48" i="4" s="1"/>
  <c r="Z64" i="4"/>
  <c r="Z80" i="4"/>
  <c r="AD80" i="4" s="1"/>
  <c r="AH80" i="4" s="1"/>
  <c r="Z96" i="4"/>
  <c r="AD96" i="4" s="1"/>
  <c r="AH96" i="4" s="1"/>
  <c r="Z112" i="4"/>
  <c r="AD112" i="4" s="1"/>
  <c r="AH112" i="4" s="1"/>
  <c r="Z15" i="4"/>
  <c r="AD15" i="4" s="1"/>
  <c r="AH15" i="4" s="1"/>
  <c r="Z31" i="4"/>
  <c r="AD31" i="4" s="1"/>
  <c r="AH31" i="4" s="1"/>
  <c r="Z47" i="4"/>
  <c r="AD47" i="4" s="1"/>
  <c r="AH47" i="4" s="1"/>
  <c r="Z19" i="4"/>
  <c r="AD19" i="4" s="1"/>
  <c r="AH19" i="4" s="1"/>
  <c r="Z35" i="4"/>
  <c r="Z51" i="4"/>
  <c r="Z67" i="4"/>
  <c r="AD67" i="4" s="1"/>
  <c r="AH67" i="4" s="1"/>
  <c r="Z83" i="4"/>
  <c r="AD83" i="4" s="1"/>
  <c r="AH83" i="4" s="1"/>
  <c r="Z99" i="4"/>
  <c r="AD99" i="4" s="1"/>
  <c r="AH99" i="4" s="1"/>
  <c r="Z115" i="4"/>
  <c r="AD115" i="4" s="1"/>
  <c r="AH115" i="4" s="1"/>
  <c r="Z79" i="4"/>
  <c r="Z6" i="4"/>
  <c r="AD6" i="4" s="1"/>
  <c r="AH6" i="4" s="1"/>
  <c r="Z22" i="4"/>
  <c r="AD22" i="4" s="1"/>
  <c r="AH22" i="4" s="1"/>
  <c r="Z38" i="4"/>
  <c r="AD38" i="4" s="1"/>
  <c r="AH38" i="4" s="1"/>
  <c r="Z54" i="4"/>
  <c r="Z70" i="4"/>
  <c r="AD70" i="4" s="1"/>
  <c r="AH70" i="4" s="1"/>
  <c r="Z86" i="4"/>
  <c r="Z9" i="4"/>
  <c r="AD9" i="4" s="1"/>
  <c r="AH9" i="4" s="1"/>
  <c r="Z25" i="4"/>
  <c r="Z41" i="4"/>
  <c r="AD41" i="4" s="1"/>
  <c r="AH41" i="4" s="1"/>
  <c r="Z57" i="4"/>
  <c r="Z73" i="4"/>
  <c r="AD73" i="4" s="1"/>
  <c r="AH73" i="4" s="1"/>
  <c r="Z89" i="4"/>
  <c r="AD89" i="4" s="1"/>
  <c r="AH89" i="4" s="1"/>
  <c r="Z105" i="4"/>
  <c r="AD105" i="4" s="1"/>
  <c r="AH105" i="4" s="1"/>
  <c r="Z28" i="4"/>
  <c r="AD28" i="4" s="1"/>
  <c r="AH28" i="4" s="1"/>
  <c r="Z44" i="4"/>
  <c r="AL44" i="4" s="1"/>
  <c r="Z60" i="4"/>
  <c r="AD60" i="4" s="1"/>
  <c r="AH60" i="4" s="1"/>
  <c r="Z76" i="4"/>
  <c r="Z95" i="4"/>
  <c r="AD95" i="4" s="1"/>
  <c r="AH95" i="4" s="1"/>
  <c r="Z12" i="4"/>
  <c r="Z101" i="4"/>
  <c r="AD101" i="4" s="1"/>
  <c r="AH101" i="4" s="1"/>
  <c r="Z18" i="4"/>
  <c r="AD18" i="4" s="1"/>
  <c r="AH18" i="4" s="1"/>
  <c r="Z34" i="4"/>
  <c r="Z50" i="4"/>
  <c r="AD50" i="4" s="1"/>
  <c r="AH50" i="4" s="1"/>
  <c r="Z66" i="4"/>
  <c r="Z82" i="4"/>
  <c r="AD82" i="4" s="1"/>
  <c r="AH82" i="4" s="1"/>
  <c r="Z98" i="4"/>
  <c r="AD98" i="4" s="1"/>
  <c r="AH98" i="4" s="1"/>
  <c r="Z114" i="4"/>
  <c r="AD114" i="4" s="1"/>
  <c r="AH114" i="4" s="1"/>
  <c r="Z5" i="4"/>
  <c r="AD5" i="4" s="1"/>
  <c r="AH5" i="4" s="1"/>
  <c r="Z21" i="4"/>
  <c r="AL21" i="4" s="1"/>
  <c r="Z37" i="4"/>
  <c r="AL37" i="4" s="1"/>
  <c r="Z53" i="4"/>
  <c r="AD53" i="4" s="1"/>
  <c r="AH53" i="4" s="1"/>
  <c r="Z69" i="4"/>
  <c r="AD69" i="4" s="1"/>
  <c r="AH69" i="4" s="1"/>
  <c r="Z85" i="4"/>
  <c r="Z8" i="4"/>
  <c r="AD8" i="4" s="1"/>
  <c r="AH8" i="4" s="1"/>
  <c r="Z24" i="4"/>
  <c r="Z40" i="4"/>
  <c r="Z56" i="4"/>
  <c r="AD56" i="4" s="1"/>
  <c r="AH56" i="4" s="1"/>
  <c r="Z72" i="4"/>
  <c r="AD72" i="4" s="1"/>
  <c r="AH72" i="4" s="1"/>
  <c r="Z88" i="4"/>
  <c r="AD88" i="4" s="1"/>
  <c r="AH88" i="4" s="1"/>
  <c r="Z104" i="4"/>
  <c r="AD104" i="4" s="1"/>
  <c r="AH104" i="4" s="1"/>
  <c r="Z11" i="4"/>
  <c r="Z27" i="4"/>
  <c r="Z43" i="4"/>
  <c r="AD43" i="4" s="1"/>
  <c r="AH43" i="4" s="1"/>
  <c r="Z59" i="4"/>
  <c r="Z75" i="4"/>
  <c r="AD75" i="4" s="1"/>
  <c r="AH75" i="4" s="1"/>
  <c r="Z91" i="4"/>
  <c r="AD91" i="4" s="1"/>
  <c r="AH91" i="4" s="1"/>
  <c r="Z107" i="4"/>
  <c r="AD107" i="4" s="1"/>
  <c r="AH107" i="4" s="1"/>
  <c r="Z14" i="4"/>
  <c r="AD14" i="4" s="1"/>
  <c r="AH14" i="4" s="1"/>
  <c r="Z30" i="4"/>
  <c r="Z46" i="4"/>
  <c r="AD46" i="4" s="1"/>
  <c r="AH46" i="4" s="1"/>
  <c r="Z62" i="4"/>
  <c r="AD62" i="4" s="1"/>
  <c r="AH62" i="4" s="1"/>
  <c r="Z78" i="4"/>
  <c r="Z94" i="4"/>
  <c r="Z33" i="4"/>
  <c r="AD33" i="4" s="1"/>
  <c r="AH33" i="4" s="1"/>
  <c r="Z97" i="4"/>
  <c r="AD97" i="4" s="1"/>
  <c r="AH97" i="4" s="1"/>
  <c r="Z113" i="4"/>
  <c r="AD113" i="4" s="1"/>
  <c r="AH113" i="4" s="1"/>
  <c r="Z110" i="4"/>
  <c r="AD110" i="4" s="1"/>
  <c r="AH110" i="4" s="1"/>
  <c r="Z49" i="4"/>
  <c r="AD49" i="4" s="1"/>
  <c r="AH49" i="4" s="1"/>
  <c r="Z117" i="4"/>
  <c r="AD117" i="4" s="1"/>
  <c r="AH117" i="4" s="1"/>
  <c r="Z65" i="4"/>
  <c r="Z17" i="4"/>
  <c r="Z81" i="4"/>
  <c r="AA17" i="4"/>
  <c r="AA33" i="4"/>
  <c r="AE33" i="4" s="1"/>
  <c r="AI33" i="4" s="1"/>
  <c r="AA49" i="4"/>
  <c r="AE49" i="4" s="1"/>
  <c r="AI49" i="4" s="1"/>
  <c r="AA65" i="4"/>
  <c r="AA81" i="4"/>
  <c r="AA97" i="4"/>
  <c r="AE97" i="4" s="1"/>
  <c r="AI97" i="4" s="1"/>
  <c r="AA113" i="4"/>
  <c r="AE113" i="4" s="1"/>
  <c r="AI113" i="4" s="1"/>
  <c r="AA115" i="4"/>
  <c r="AE115" i="4" s="1"/>
  <c r="AI115" i="4" s="1"/>
  <c r="AA60" i="4"/>
  <c r="AE60" i="4" s="1"/>
  <c r="AI60" i="4" s="1"/>
  <c r="AA4" i="4"/>
  <c r="AA20" i="4"/>
  <c r="AA36" i="4"/>
  <c r="AA52" i="4"/>
  <c r="AE52" i="4" s="1"/>
  <c r="AI52" i="4" s="1"/>
  <c r="AA68" i="4"/>
  <c r="AE68" i="4" s="1"/>
  <c r="AI68" i="4" s="1"/>
  <c r="AA84" i="4"/>
  <c r="AE84" i="4" s="1"/>
  <c r="AI84" i="4" s="1"/>
  <c r="AA100" i="4"/>
  <c r="AE100" i="4" s="1"/>
  <c r="AI100" i="4" s="1"/>
  <c r="AA116" i="4"/>
  <c r="AE116" i="4" s="1"/>
  <c r="AI116" i="4" s="1"/>
  <c r="AA76" i="4"/>
  <c r="AA7" i="4"/>
  <c r="AE7" i="4" s="1"/>
  <c r="AI7" i="4" s="1"/>
  <c r="AA23" i="4"/>
  <c r="AE23" i="4" s="1"/>
  <c r="AI23" i="4" s="1"/>
  <c r="AA39" i="4"/>
  <c r="AE39" i="4" s="1"/>
  <c r="AI39" i="4" s="1"/>
  <c r="AA55" i="4"/>
  <c r="AE55" i="4" s="1"/>
  <c r="AI55" i="4" s="1"/>
  <c r="AA71" i="4"/>
  <c r="AA87" i="4"/>
  <c r="AA103" i="4"/>
  <c r="AE103" i="4" s="1"/>
  <c r="AI103" i="4" s="1"/>
  <c r="AA89" i="4"/>
  <c r="AE89" i="4" s="1"/>
  <c r="AI89" i="4" s="1"/>
  <c r="AA44" i="4"/>
  <c r="AA10" i="4"/>
  <c r="AE10" i="4" s="1"/>
  <c r="AI10" i="4" s="1"/>
  <c r="AA26" i="4"/>
  <c r="AE26" i="4" s="1"/>
  <c r="AI26" i="4" s="1"/>
  <c r="AA42" i="4"/>
  <c r="AE42" i="4" s="1"/>
  <c r="AI42" i="4" s="1"/>
  <c r="AA58" i="4"/>
  <c r="AA74" i="4"/>
  <c r="AA90" i="4"/>
  <c r="AE90" i="4" s="1"/>
  <c r="AI90" i="4" s="1"/>
  <c r="AA106" i="4"/>
  <c r="AE106" i="4" s="1"/>
  <c r="AI106" i="4" s="1"/>
  <c r="AA41" i="4"/>
  <c r="AE41" i="4" s="1"/>
  <c r="AI41" i="4" s="1"/>
  <c r="AA12" i="4"/>
  <c r="AA13" i="4"/>
  <c r="AE13" i="4" s="1"/>
  <c r="AI13" i="4" s="1"/>
  <c r="AA29" i="4"/>
  <c r="AE29" i="4" s="1"/>
  <c r="AI29" i="4" s="1"/>
  <c r="AA45" i="4"/>
  <c r="AA61" i="4"/>
  <c r="AA77" i="4"/>
  <c r="AA93" i="4"/>
  <c r="AE93" i="4" s="1"/>
  <c r="AI93" i="4" s="1"/>
  <c r="AA109" i="4"/>
  <c r="AE109" i="4" s="1"/>
  <c r="AI109" i="4" s="1"/>
  <c r="AA99" i="4"/>
  <c r="AE99" i="4" s="1"/>
  <c r="AI99" i="4" s="1"/>
  <c r="AA16" i="4"/>
  <c r="AE16" i="4" s="1"/>
  <c r="AI16" i="4" s="1"/>
  <c r="AA32" i="4"/>
  <c r="AA48" i="4"/>
  <c r="AE48" i="4" s="1"/>
  <c r="AI48" i="4" s="1"/>
  <c r="AA64" i="4"/>
  <c r="AA80" i="4"/>
  <c r="AE80" i="4" s="1"/>
  <c r="AI80" i="4" s="1"/>
  <c r="AA96" i="4"/>
  <c r="AE96" i="4" s="1"/>
  <c r="AI96" i="4" s="1"/>
  <c r="AA112" i="4"/>
  <c r="AE112" i="4" s="1"/>
  <c r="AI112" i="4" s="1"/>
  <c r="AA19" i="4"/>
  <c r="AE19" i="4" s="1"/>
  <c r="AI19" i="4" s="1"/>
  <c r="AA35" i="4"/>
  <c r="AA51" i="4"/>
  <c r="AA67" i="4"/>
  <c r="AE67" i="4" s="1"/>
  <c r="AI67" i="4" s="1"/>
  <c r="AA83" i="4"/>
  <c r="AE83" i="4" s="1"/>
  <c r="AI83" i="4" s="1"/>
  <c r="AA28" i="4"/>
  <c r="AE28" i="4" s="1"/>
  <c r="AI28" i="4" s="1"/>
  <c r="AA92" i="4"/>
  <c r="AA108" i="4"/>
  <c r="AE108" i="4" s="1"/>
  <c r="AI108" i="4" s="1"/>
  <c r="AA6" i="4"/>
  <c r="AE6" i="4" s="1"/>
  <c r="AI6" i="4" s="1"/>
  <c r="AA22" i="4"/>
  <c r="AE22" i="4" s="1"/>
  <c r="AI22" i="4" s="1"/>
  <c r="AA38" i="4"/>
  <c r="AE38" i="4" s="1"/>
  <c r="AI38" i="4" s="1"/>
  <c r="AA54" i="4"/>
  <c r="AA70" i="4"/>
  <c r="AE70" i="4" s="1"/>
  <c r="AI70" i="4" s="1"/>
  <c r="AA86" i="4"/>
  <c r="AA102" i="4"/>
  <c r="AE102" i="4" s="1"/>
  <c r="AI102" i="4" s="1"/>
  <c r="AA25" i="4"/>
  <c r="AA57" i="4"/>
  <c r="AA73" i="4"/>
  <c r="AE73" i="4" s="1"/>
  <c r="AI73" i="4" s="1"/>
  <c r="AA105" i="4"/>
  <c r="AE105" i="4" s="1"/>
  <c r="AI105" i="4" s="1"/>
  <c r="AA9" i="4"/>
  <c r="AE9" i="4" s="1"/>
  <c r="AI9" i="4" s="1"/>
  <c r="AA82" i="4"/>
  <c r="AE82" i="4" s="1"/>
  <c r="AI82" i="4" s="1"/>
  <c r="AA15" i="4"/>
  <c r="AE15" i="4" s="1"/>
  <c r="AI15" i="4" s="1"/>
  <c r="AA31" i="4"/>
  <c r="AE31" i="4" s="1"/>
  <c r="AI31" i="4" s="1"/>
  <c r="AA47" i="4"/>
  <c r="AE47" i="4" s="1"/>
  <c r="AI47" i="4" s="1"/>
  <c r="AA63" i="4"/>
  <c r="AA79" i="4"/>
  <c r="AA95" i="4"/>
  <c r="AE95" i="4" s="1"/>
  <c r="AI95" i="4" s="1"/>
  <c r="AA111" i="4"/>
  <c r="AE111" i="4" s="1"/>
  <c r="AI111" i="4" s="1"/>
  <c r="AA18" i="4"/>
  <c r="AE18" i="4" s="1"/>
  <c r="AI18" i="4" s="1"/>
  <c r="AA34" i="4"/>
  <c r="AA50" i="4"/>
  <c r="AE50" i="4" s="1"/>
  <c r="AI50" i="4" s="1"/>
  <c r="AA66" i="4"/>
  <c r="AA98" i="4"/>
  <c r="AE98" i="4" s="1"/>
  <c r="AI98" i="4" s="1"/>
  <c r="AA5" i="4"/>
  <c r="AE5" i="4" s="1"/>
  <c r="AI5" i="4" s="1"/>
  <c r="AA21" i="4"/>
  <c r="AA37" i="4"/>
  <c r="AA53" i="4"/>
  <c r="AE53" i="4" s="1"/>
  <c r="AI53" i="4" s="1"/>
  <c r="AA69" i="4"/>
  <c r="AE69" i="4" s="1"/>
  <c r="AI69" i="4" s="1"/>
  <c r="AA85" i="4"/>
  <c r="AA101" i="4"/>
  <c r="AE101" i="4" s="1"/>
  <c r="AI101" i="4" s="1"/>
  <c r="AA117" i="4"/>
  <c r="AE117" i="4" s="1"/>
  <c r="AI117" i="4" s="1"/>
  <c r="AA8" i="4"/>
  <c r="AE8" i="4" s="1"/>
  <c r="AI8" i="4" s="1"/>
  <c r="AA24" i="4"/>
  <c r="AA40" i="4"/>
  <c r="AA56" i="4"/>
  <c r="AE56" i="4" s="1"/>
  <c r="AI56" i="4" s="1"/>
  <c r="AA72" i="4"/>
  <c r="AE72" i="4" s="1"/>
  <c r="AI72" i="4" s="1"/>
  <c r="AA88" i="4"/>
  <c r="AE88" i="4" s="1"/>
  <c r="AI88" i="4" s="1"/>
  <c r="AA104" i="4"/>
  <c r="AE104" i="4" s="1"/>
  <c r="AI104" i="4" s="1"/>
  <c r="AA11" i="4"/>
  <c r="AA27" i="4"/>
  <c r="AA43" i="4"/>
  <c r="AE43" i="4" s="1"/>
  <c r="AI43" i="4" s="1"/>
  <c r="AA59" i="4"/>
  <c r="AA75" i="4"/>
  <c r="AE75" i="4" s="1"/>
  <c r="AI75" i="4" s="1"/>
  <c r="AA91" i="4"/>
  <c r="AE91" i="4" s="1"/>
  <c r="AI91" i="4" s="1"/>
  <c r="AA114" i="4"/>
  <c r="AE114" i="4" s="1"/>
  <c r="AI114" i="4" s="1"/>
  <c r="AA62" i="4"/>
  <c r="AE62" i="4" s="1"/>
  <c r="AI62" i="4" s="1"/>
  <c r="AA110" i="4"/>
  <c r="AE110" i="4" s="1"/>
  <c r="AI110" i="4" s="1"/>
  <c r="AA14" i="4"/>
  <c r="AE14" i="4" s="1"/>
  <c r="AI14" i="4" s="1"/>
  <c r="AA78" i="4"/>
  <c r="AA30" i="4"/>
  <c r="AA94" i="4"/>
  <c r="AA107" i="4"/>
  <c r="AE107" i="4" s="1"/>
  <c r="AI107" i="4" s="1"/>
  <c r="AA46" i="4"/>
  <c r="AE46" i="4" s="1"/>
  <c r="AI46" i="4" s="1"/>
  <c r="AC27" i="4"/>
  <c r="AG27" i="4" s="1"/>
  <c r="AC58" i="4"/>
  <c r="AG58" i="4" s="1"/>
  <c r="AC61" i="4"/>
  <c r="AG61" i="4" s="1"/>
  <c r="AC35" i="4"/>
  <c r="AG35" i="4" s="1"/>
  <c r="AC30" i="4"/>
  <c r="AG30" i="4" s="1"/>
  <c r="AC54" i="4"/>
  <c r="AG54" i="4" s="1"/>
  <c r="AC65" i="4"/>
  <c r="AG65" i="4" s="1"/>
  <c r="AC21" i="4"/>
  <c r="AG21" i="4" s="1"/>
  <c r="AC44" i="4"/>
  <c r="AG44" i="4" s="1"/>
  <c r="AC76" i="4"/>
  <c r="AG76" i="4" s="1"/>
  <c r="AC37" i="4"/>
  <c r="AG37" i="4" s="1"/>
  <c r="AC78" i="4"/>
  <c r="AG78" i="4" s="1"/>
  <c r="AC59" i="4"/>
  <c r="AG59" i="4" s="1"/>
  <c r="AC40" i="4"/>
  <c r="AG40" i="4" s="1"/>
  <c r="AC24" i="4"/>
  <c r="AG24" i="4" s="1"/>
  <c r="AC66" i="4"/>
  <c r="AG66" i="4" s="1"/>
  <c r="AC64" i="4"/>
  <c r="AG64" i="4" s="1"/>
  <c r="AC85" i="4"/>
  <c r="AG85" i="4" s="1"/>
  <c r="AC81" i="4"/>
  <c r="AG81" i="4" s="1"/>
  <c r="AC45" i="4"/>
  <c r="AG45" i="4" s="1"/>
  <c r="AC77" i="4"/>
  <c r="AG77" i="4" s="1"/>
  <c r="AC25" i="4"/>
  <c r="AG25" i="4" s="1"/>
  <c r="AC11" i="4"/>
  <c r="AG11" i="4" s="1"/>
  <c r="AC12" i="4"/>
  <c r="AG12" i="4" s="1"/>
  <c r="AC74" i="4"/>
  <c r="AG74" i="4" s="1"/>
  <c r="AC57" i="4"/>
  <c r="AG57" i="4" s="1"/>
  <c r="AC79" i="4"/>
  <c r="AG79" i="4" s="1"/>
  <c r="AC94" i="4"/>
  <c r="AG94" i="4" s="1"/>
  <c r="AC36" i="4"/>
  <c r="AG36" i="4" s="1"/>
  <c r="AC20" i="4"/>
  <c r="AG20" i="4" s="1"/>
  <c r="AC4" i="4"/>
  <c r="AG4" i="4" s="1"/>
  <c r="AC63" i="4"/>
  <c r="AG63" i="4" s="1"/>
  <c r="AC92" i="4"/>
  <c r="AG92" i="4" s="1"/>
  <c r="AC34" i="4"/>
  <c r="AG34" i="4" s="1"/>
  <c r="AC86" i="4"/>
  <c r="AG86" i="4" s="1"/>
  <c r="AC87" i="4"/>
  <c r="AG87" i="4" s="1"/>
  <c r="AC17" i="4"/>
  <c r="AG17" i="4" s="1"/>
  <c r="AC3" i="4"/>
  <c r="AG3" i="4" s="1"/>
  <c r="AC71" i="4"/>
  <c r="AG71" i="4" s="1"/>
  <c r="AC51" i="4"/>
  <c r="AG51" i="4" s="1"/>
  <c r="AC32" i="4"/>
  <c r="AG32" i="4" s="1"/>
  <c r="AB51" i="4"/>
  <c r="AF51" i="4" s="1"/>
  <c r="AB59" i="4"/>
  <c r="AF59" i="4" s="1"/>
  <c r="AB40" i="4"/>
  <c r="AF40" i="4" s="1"/>
  <c r="AB24" i="4"/>
  <c r="AF24" i="4" s="1"/>
  <c r="AF4" i="4"/>
  <c r="AB61" i="4"/>
  <c r="AF61" i="4" s="1"/>
  <c r="AB64" i="4"/>
  <c r="AF64" i="4" s="1"/>
  <c r="AB45" i="4"/>
  <c r="AF45" i="4" s="1"/>
  <c r="AB78" i="4"/>
  <c r="AF78" i="4" s="1"/>
  <c r="AB76" i="4"/>
  <c r="AF76" i="4" s="1"/>
  <c r="AB77" i="4"/>
  <c r="AF77" i="4" s="1"/>
  <c r="AB20" i="4"/>
  <c r="AF20" i="4" s="1"/>
  <c r="AB85" i="4"/>
  <c r="AF85" i="4" s="1"/>
  <c r="AB92" i="4"/>
  <c r="AF92" i="4" s="1"/>
  <c r="AB32" i="4"/>
  <c r="AF32" i="4" s="1"/>
  <c r="AB87" i="4"/>
  <c r="AF87" i="4" s="1"/>
  <c r="AB35" i="4"/>
  <c r="AF35" i="4" s="1"/>
  <c r="AB66" i="4"/>
  <c r="AF66" i="4" s="1"/>
  <c r="AB27" i="4"/>
  <c r="AF27" i="4" s="1"/>
  <c r="AB30" i="4"/>
  <c r="AF30" i="4" s="1"/>
  <c r="AB94" i="4"/>
  <c r="AF94" i="4" s="1"/>
  <c r="AB34" i="4"/>
  <c r="AF34" i="4" s="1"/>
  <c r="AB25" i="4"/>
  <c r="AF25" i="4" s="1"/>
  <c r="AB79" i="4"/>
  <c r="AF79" i="4" s="1"/>
  <c r="AB11" i="4"/>
  <c r="AF11" i="4" s="1"/>
  <c r="AB86" i="4"/>
  <c r="AF86" i="4" s="1"/>
  <c r="AB21" i="4"/>
  <c r="AF21" i="4" s="1"/>
  <c r="AB44" i="4"/>
  <c r="AF44" i="4" s="1"/>
  <c r="AB12" i="4"/>
  <c r="AF12" i="4" s="1"/>
  <c r="AB74" i="4"/>
  <c r="AF74" i="4" s="1"/>
  <c r="AB54" i="4"/>
  <c r="AF54" i="4" s="1"/>
  <c r="AB65" i="4"/>
  <c r="AF65" i="4" s="1"/>
  <c r="AB37" i="4"/>
  <c r="AF37" i="4" s="1"/>
  <c r="AB36" i="4"/>
  <c r="AF36" i="4" s="1"/>
  <c r="AB63" i="4"/>
  <c r="AF63" i="4" s="1"/>
  <c r="AB57" i="4"/>
  <c r="AF57" i="4" s="1"/>
  <c r="AB3" i="4"/>
  <c r="AF3" i="4" s="1"/>
  <c r="AB81" i="4"/>
  <c r="AF81" i="4" s="1"/>
  <c r="AB71" i="4"/>
  <c r="AF71" i="4" s="1"/>
  <c r="AB17" i="4"/>
  <c r="AF17" i="4" s="1"/>
  <c r="AB58" i="4"/>
  <c r="AF58" i="4" s="1"/>
  <c r="Z3" i="4"/>
  <c r="AA3" i="4"/>
  <c r="AO105" i="4" l="1"/>
  <c r="AN105" i="4" s="1"/>
  <c r="AL61" i="4"/>
  <c r="AL24" i="4"/>
  <c r="AL64" i="4"/>
  <c r="AL58" i="4"/>
  <c r="AD111" i="4"/>
  <c r="AH111" i="4" s="1"/>
  <c r="AL66" i="4"/>
  <c r="AL30" i="4"/>
  <c r="AL76" i="4"/>
  <c r="AO5" i="4"/>
  <c r="AN5" i="4" s="1"/>
  <c r="AO107" i="4"/>
  <c r="AN107" i="4" s="1"/>
  <c r="AL5" i="4"/>
  <c r="AL75" i="4"/>
  <c r="AO58" i="4"/>
  <c r="AN58" i="4" s="1"/>
  <c r="AL111" i="4"/>
  <c r="AO37" i="4"/>
  <c r="AN37" i="4" s="1"/>
  <c r="AO38" i="4"/>
  <c r="AN38" i="4" s="1"/>
  <c r="AL65" i="4"/>
  <c r="AL38" i="4"/>
  <c r="AO84" i="4"/>
  <c r="AN84" i="4" s="1"/>
  <c r="AO92" i="4"/>
  <c r="AN92" i="4" s="1"/>
  <c r="AL34" i="4"/>
  <c r="AL86" i="4"/>
  <c r="AO94" i="4"/>
  <c r="AN94" i="4" s="1"/>
  <c r="AL81" i="4"/>
  <c r="AL78" i="4"/>
  <c r="AO40" i="4"/>
  <c r="AN40" i="4" s="1"/>
  <c r="AO54" i="4"/>
  <c r="AN54" i="4" s="1"/>
  <c r="AL28" i="4"/>
  <c r="AO106" i="4"/>
  <c r="AN106" i="4" s="1"/>
  <c r="AL12" i="4"/>
  <c r="AL74" i="4"/>
  <c r="AO18" i="4"/>
  <c r="AN18" i="4" s="1"/>
  <c r="AO78" i="4"/>
  <c r="AN78" i="4" s="1"/>
  <c r="AL54" i="4"/>
  <c r="AL106" i="4"/>
  <c r="AL7" i="4"/>
  <c r="AO66" i="4"/>
  <c r="AN66" i="4" s="1"/>
  <c r="AL84" i="4"/>
  <c r="AO46" i="4"/>
  <c r="AN46" i="4" s="1"/>
  <c r="AL102" i="4"/>
  <c r="AL59" i="4"/>
  <c r="AO50" i="4"/>
  <c r="AN50" i="4" s="1"/>
  <c r="AO24" i="4"/>
  <c r="AN24" i="4" s="1"/>
  <c r="AL17" i="4"/>
  <c r="AL79" i="4"/>
  <c r="AL51" i="4"/>
  <c r="AL71" i="4"/>
  <c r="AL67" i="4"/>
  <c r="AO21" i="4"/>
  <c r="AN21" i="4" s="1"/>
  <c r="AL50" i="4"/>
  <c r="AL40" i="4"/>
  <c r="AL107" i="4"/>
  <c r="AL31" i="4"/>
  <c r="AL63" i="4"/>
  <c r="AL36" i="4"/>
  <c r="AL27" i="4"/>
  <c r="AO57" i="4"/>
  <c r="AN57" i="4" s="1"/>
  <c r="AL35" i="4"/>
  <c r="AL77" i="4"/>
  <c r="AO67" i="4"/>
  <c r="AN67" i="4" s="1"/>
  <c r="AO56" i="4"/>
  <c r="AN56" i="4" s="1"/>
  <c r="AO87" i="4"/>
  <c r="AN87" i="4" s="1"/>
  <c r="AO116" i="4"/>
  <c r="AN116" i="4" s="1"/>
  <c r="AO102" i="4"/>
  <c r="AN102" i="4" s="1"/>
  <c r="AL20" i="4"/>
  <c r="AL11" i="4"/>
  <c r="AO61" i="4"/>
  <c r="AN61" i="4" s="1"/>
  <c r="AO83" i="4"/>
  <c r="AN83" i="4" s="1"/>
  <c r="AO64" i="4"/>
  <c r="AN64" i="4" s="1"/>
  <c r="AO65" i="4"/>
  <c r="AN65" i="4" s="1"/>
  <c r="AL56" i="4"/>
  <c r="AL116" i="4"/>
  <c r="AO7" i="4"/>
  <c r="AN7" i="4" s="1"/>
  <c r="AO44" i="4"/>
  <c r="AN44" i="4" s="1"/>
  <c r="AL85" i="4"/>
  <c r="AL4" i="4"/>
  <c r="AL25" i="4"/>
  <c r="AL45" i="4"/>
  <c r="AO75" i="4"/>
  <c r="AN75" i="4" s="1"/>
  <c r="AL83" i="4"/>
  <c r="AO8" i="4"/>
  <c r="AN8" i="4" s="1"/>
  <c r="AL6" i="4"/>
  <c r="AO6" i="4"/>
  <c r="AN6" i="4" s="1"/>
  <c r="AO89" i="4"/>
  <c r="AN89" i="4" s="1"/>
  <c r="AL98" i="4"/>
  <c r="AO63" i="4"/>
  <c r="AN63" i="4" s="1"/>
  <c r="AL57" i="4"/>
  <c r="AO11" i="4"/>
  <c r="AN11" i="4" s="1"/>
  <c r="AL18" i="4"/>
  <c r="AO34" i="4"/>
  <c r="AN34" i="4" s="1"/>
  <c r="AL101" i="4"/>
  <c r="AO20" i="4"/>
  <c r="AN20" i="4" s="1"/>
  <c r="AO29" i="4"/>
  <c r="AN29" i="4" s="1"/>
  <c r="AO23" i="4"/>
  <c r="AN23" i="4" s="1"/>
  <c r="AO101" i="4"/>
  <c r="AN101" i="4" s="1"/>
  <c r="AL29" i="4"/>
  <c r="AO115" i="4"/>
  <c r="AN115" i="4" s="1"/>
  <c r="AO60" i="4"/>
  <c r="AN60" i="4" s="1"/>
  <c r="AL95" i="4"/>
  <c r="AO103" i="4"/>
  <c r="AN103" i="4" s="1"/>
  <c r="AO53" i="4"/>
  <c r="AN53" i="4" s="1"/>
  <c r="AO108" i="4"/>
  <c r="AN108" i="4" s="1"/>
  <c r="AO13" i="4"/>
  <c r="AN13" i="4" s="1"/>
  <c r="AL110" i="4"/>
  <c r="AL16" i="4"/>
  <c r="AO22" i="4"/>
  <c r="AN22" i="4" s="1"/>
  <c r="AL89" i="4"/>
  <c r="AL62" i="4"/>
  <c r="AL23" i="4"/>
  <c r="AO12" i="4"/>
  <c r="AN12" i="4" s="1"/>
  <c r="AO36" i="4"/>
  <c r="AN36" i="4" s="1"/>
  <c r="AL41" i="4"/>
  <c r="AL104" i="4"/>
  <c r="AO74" i="4"/>
  <c r="AN74" i="4" s="1"/>
  <c r="AL115" i="4"/>
  <c r="AL60" i="4"/>
  <c r="AO95" i="4"/>
  <c r="AN95" i="4" s="1"/>
  <c r="AO4" i="4"/>
  <c r="AN4" i="4" s="1"/>
  <c r="AL108" i="4"/>
  <c r="AO79" i="4"/>
  <c r="AN79" i="4" s="1"/>
  <c r="AO110" i="4"/>
  <c r="AN110" i="4" s="1"/>
  <c r="AL53" i="4"/>
  <c r="AO41" i="4"/>
  <c r="AN41" i="4" s="1"/>
  <c r="AO104" i="4"/>
  <c r="AN104" i="4" s="1"/>
  <c r="AL39" i="4"/>
  <c r="AL93" i="4"/>
  <c r="AL117" i="4"/>
  <c r="AL94" i="4"/>
  <c r="AL22" i="4"/>
  <c r="AL10" i="4"/>
  <c r="AO114" i="4"/>
  <c r="AN114" i="4" s="1"/>
  <c r="AL103" i="4"/>
  <c r="AO39" i="4"/>
  <c r="AN39" i="4" s="1"/>
  <c r="AO76" i="4"/>
  <c r="AN76" i="4" s="1"/>
  <c r="AO93" i="4"/>
  <c r="AN93" i="4" s="1"/>
  <c r="AO27" i="4"/>
  <c r="AN27" i="4" s="1"/>
  <c r="AO86" i="4"/>
  <c r="AN86" i="4" s="1"/>
  <c r="AO97" i="4"/>
  <c r="AN97" i="4" s="1"/>
  <c r="AO117" i="4"/>
  <c r="AN117" i="4" s="1"/>
  <c r="AL100" i="4"/>
  <c r="AO42" i="4"/>
  <c r="AN42" i="4" s="1"/>
  <c r="AO51" i="4"/>
  <c r="AN51" i="4" s="1"/>
  <c r="AL19" i="4"/>
  <c r="AO71" i="4"/>
  <c r="AN71" i="4" s="1"/>
  <c r="AO98" i="4"/>
  <c r="AN98" i="4" s="1"/>
  <c r="AO43" i="4"/>
  <c r="AN43" i="4" s="1"/>
  <c r="AO9" i="4"/>
  <c r="AN9" i="4" s="1"/>
  <c r="AL13" i="4"/>
  <c r="AO88" i="4"/>
  <c r="AN88" i="4" s="1"/>
  <c r="AL69" i="4"/>
  <c r="AO113" i="4"/>
  <c r="AN113" i="4" s="1"/>
  <c r="AL90" i="4"/>
  <c r="AO17" i="4"/>
  <c r="AN17" i="4" s="1"/>
  <c r="AO49" i="4"/>
  <c r="AN49" i="4" s="1"/>
  <c r="AL97" i="4"/>
  <c r="AL80" i="4"/>
  <c r="AO70" i="4"/>
  <c r="AN70" i="4" s="1"/>
  <c r="AO100" i="4"/>
  <c r="AN100" i="4" s="1"/>
  <c r="AL42" i="4"/>
  <c r="AO45" i="4"/>
  <c r="AN45" i="4" s="1"/>
  <c r="AL114" i="4"/>
  <c r="AO85" i="4"/>
  <c r="AN85" i="4" s="1"/>
  <c r="AL88" i="4"/>
  <c r="AL49" i="4"/>
  <c r="AO32" i="4"/>
  <c r="AN32" i="4" s="1"/>
  <c r="AL15" i="4"/>
  <c r="AL99" i="4"/>
  <c r="AO82" i="4"/>
  <c r="AN82" i="4" s="1"/>
  <c r="AO68" i="4"/>
  <c r="AN68" i="4" s="1"/>
  <c r="AO80" i="4"/>
  <c r="AN80" i="4" s="1"/>
  <c r="AO25" i="4"/>
  <c r="AN25" i="4" s="1"/>
  <c r="AL70" i="4"/>
  <c r="AO72" i="4"/>
  <c r="AN72" i="4" s="1"/>
  <c r="AL73" i="4"/>
  <c r="AO91" i="4"/>
  <c r="AN91" i="4" s="1"/>
  <c r="AL43" i="4"/>
  <c r="AO69" i="4"/>
  <c r="AN69" i="4" s="1"/>
  <c r="AO33" i="4"/>
  <c r="AN33" i="4" s="1"/>
  <c r="AO81" i="4"/>
  <c r="AN81" i="4" s="1"/>
  <c r="AO48" i="4"/>
  <c r="AN48" i="4" s="1"/>
  <c r="AO30" i="4"/>
  <c r="AN30" i="4" s="1"/>
  <c r="AO3" i="4"/>
  <c r="AO15" i="4"/>
  <c r="AN15" i="4" s="1"/>
  <c r="AO99" i="4"/>
  <c r="AN99" i="4" s="1"/>
  <c r="AL82" i="4"/>
  <c r="AL68" i="4"/>
  <c r="AO26" i="4"/>
  <c r="AN26" i="4" s="1"/>
  <c r="AO55" i="4"/>
  <c r="AN55" i="4" s="1"/>
  <c r="AO47" i="4"/>
  <c r="AN47" i="4" s="1"/>
  <c r="AL112" i="4"/>
  <c r="AL72" i="4"/>
  <c r="AO10" i="4"/>
  <c r="AN10" i="4" s="1"/>
  <c r="AO73" i="4"/>
  <c r="AN73" i="4" s="1"/>
  <c r="AL9" i="4"/>
  <c r="AL113" i="4"/>
  <c r="AL33" i="4"/>
  <c r="AL48" i="4"/>
  <c r="AO77" i="4"/>
  <c r="AN77" i="4" s="1"/>
  <c r="AL109" i="4"/>
  <c r="AO59" i="4"/>
  <c r="AN59" i="4" s="1"/>
  <c r="AL26" i="4"/>
  <c r="AL96" i="4"/>
  <c r="AO35" i="4"/>
  <c r="AN35" i="4" s="1"/>
  <c r="AL14" i="4"/>
  <c r="AL55" i="4"/>
  <c r="AL47" i="4"/>
  <c r="AO112" i="4"/>
  <c r="AN112" i="4" s="1"/>
  <c r="AO52" i="4"/>
  <c r="AN52" i="4" s="1"/>
  <c r="AL52" i="4"/>
  <c r="AO19" i="4"/>
  <c r="AN19" i="4" s="1"/>
  <c r="AL91" i="4"/>
  <c r="AO62" i="4"/>
  <c r="AN62" i="4" s="1"/>
  <c r="AF131" i="4"/>
  <c r="AF133" i="4" s="1"/>
  <c r="AF146" i="4" s="1"/>
  <c r="AO90" i="4"/>
  <c r="AN90" i="4" s="1"/>
  <c r="AO16" i="4"/>
  <c r="AN16" i="4" s="1"/>
  <c r="AL46" i="4"/>
  <c r="AO109" i="4"/>
  <c r="AN109" i="4" s="1"/>
  <c r="AL8" i="4"/>
  <c r="AL105" i="4"/>
  <c r="AO28" i="4"/>
  <c r="AN28" i="4" s="1"/>
  <c r="AO31" i="4"/>
  <c r="AN31" i="4" s="1"/>
  <c r="AO96" i="4"/>
  <c r="AN96" i="4" s="1"/>
  <c r="AO14" i="4"/>
  <c r="AN14" i="4" s="1"/>
  <c r="AO138" i="4"/>
  <c r="AN138" i="4" s="1"/>
  <c r="AE44" i="4"/>
  <c r="AI44" i="4" s="1"/>
  <c r="AE25" i="4"/>
  <c r="AI25" i="4" s="1"/>
  <c r="AE32" i="4"/>
  <c r="AI32" i="4" s="1"/>
  <c r="AE24" i="4"/>
  <c r="AI24" i="4" s="1"/>
  <c r="AE21" i="4"/>
  <c r="AI21" i="4" s="1"/>
  <c r="AE71" i="4"/>
  <c r="AI71" i="4" s="1"/>
  <c r="AE20" i="4"/>
  <c r="AI20" i="4" s="1"/>
  <c r="AE4" i="4"/>
  <c r="AI4" i="4" s="1"/>
  <c r="AE57" i="4"/>
  <c r="AI57" i="4" s="1"/>
  <c r="AE76" i="4"/>
  <c r="AI76" i="4" s="1"/>
  <c r="AE94" i="4"/>
  <c r="AI94" i="4" s="1"/>
  <c r="AE66" i="4"/>
  <c r="AI66" i="4" s="1"/>
  <c r="AE37" i="4"/>
  <c r="AI37" i="4" s="1"/>
  <c r="AE45" i="4"/>
  <c r="AI45" i="4" s="1"/>
  <c r="AE74" i="4"/>
  <c r="AI74" i="4" s="1"/>
  <c r="AE87" i="4"/>
  <c r="AI87" i="4" s="1"/>
  <c r="AE64" i="4"/>
  <c r="AI64" i="4" s="1"/>
  <c r="AE30" i="4"/>
  <c r="AI30" i="4" s="1"/>
  <c r="AE11" i="4"/>
  <c r="AI11" i="4" s="1"/>
  <c r="AE34" i="4"/>
  <c r="AI34" i="4" s="1"/>
  <c r="AE3" i="4"/>
  <c r="AI3" i="4" s="1"/>
  <c r="AE40" i="4"/>
  <c r="AI40" i="4" s="1"/>
  <c r="AE59" i="4"/>
  <c r="AI59" i="4" s="1"/>
  <c r="AE27" i="4"/>
  <c r="AI27" i="4" s="1"/>
  <c r="AE51" i="4"/>
  <c r="AI51" i="4" s="1"/>
  <c r="AE81" i="4"/>
  <c r="AI81" i="4" s="1"/>
  <c r="AE65" i="4"/>
  <c r="AI65" i="4" s="1"/>
  <c r="AE58" i="4"/>
  <c r="AI58" i="4" s="1"/>
  <c r="AE85" i="4"/>
  <c r="AI85" i="4" s="1"/>
  <c r="AE86" i="4"/>
  <c r="AI86" i="4" s="1"/>
  <c r="AE54" i="4"/>
  <c r="AI54" i="4" s="1"/>
  <c r="AE17" i="4"/>
  <c r="AI17" i="4" s="1"/>
  <c r="AE79" i="4"/>
  <c r="AI79" i="4" s="1"/>
  <c r="AE63" i="4"/>
  <c r="AI63" i="4" s="1"/>
  <c r="AE12" i="4"/>
  <c r="AI12" i="4" s="1"/>
  <c r="AE92" i="4"/>
  <c r="AI92" i="4" s="1"/>
  <c r="AE78" i="4"/>
  <c r="AI78" i="4" s="1"/>
  <c r="AE35" i="4"/>
  <c r="AI35" i="4" s="1"/>
  <c r="AE77" i="4"/>
  <c r="AI77" i="4" s="1"/>
  <c r="AE61" i="4"/>
  <c r="AI61" i="4" s="1"/>
  <c r="AE36" i="4"/>
  <c r="AI36" i="4" s="1"/>
  <c r="AD64" i="4"/>
  <c r="AH64" i="4" s="1"/>
  <c r="AD92" i="4"/>
  <c r="AH92" i="4" s="1"/>
  <c r="AD81" i="4"/>
  <c r="AH81" i="4" s="1"/>
  <c r="AD65" i="4"/>
  <c r="AH65" i="4" s="1"/>
  <c r="AD30" i="4"/>
  <c r="AH30" i="4" s="1"/>
  <c r="AD45" i="4"/>
  <c r="AH45" i="4" s="1"/>
  <c r="AD54" i="4"/>
  <c r="AH54" i="4" s="1"/>
  <c r="AD27" i="4"/>
  <c r="AH27" i="4" s="1"/>
  <c r="AD51" i="4"/>
  <c r="AH51" i="4" s="1"/>
  <c r="AD79" i="4"/>
  <c r="AH79" i="4" s="1"/>
  <c r="AD63" i="4"/>
  <c r="AH63" i="4" s="1"/>
  <c r="AD44" i="4"/>
  <c r="AH44" i="4" s="1"/>
  <c r="AD12" i="4"/>
  <c r="AH12" i="4" s="1"/>
  <c r="AD74" i="4"/>
  <c r="AH74" i="4" s="1"/>
  <c r="AD87" i="4"/>
  <c r="AH87" i="4" s="1"/>
  <c r="AD17" i="4"/>
  <c r="AH17" i="4" s="1"/>
  <c r="AD35" i="4"/>
  <c r="AH35" i="4" s="1"/>
  <c r="AD77" i="4"/>
  <c r="AH77" i="4" s="1"/>
  <c r="AD61" i="4"/>
  <c r="AH61" i="4" s="1"/>
  <c r="AD85" i="4"/>
  <c r="AH85" i="4" s="1"/>
  <c r="AD86" i="4"/>
  <c r="AH86" i="4" s="1"/>
  <c r="AD25" i="4"/>
  <c r="AH25" i="4" s="1"/>
  <c r="AD40" i="4"/>
  <c r="AH40" i="4" s="1"/>
  <c r="AD24" i="4"/>
  <c r="AH24" i="4" s="1"/>
  <c r="AD58" i="4"/>
  <c r="AH58" i="4" s="1"/>
  <c r="AD57" i="4"/>
  <c r="AH57" i="4" s="1"/>
  <c r="AD78" i="4"/>
  <c r="AH78" i="4" s="1"/>
  <c r="AD76" i="4"/>
  <c r="AH76" i="4" s="1"/>
  <c r="AD59" i="4"/>
  <c r="AH59" i="4" s="1"/>
  <c r="AD71" i="4"/>
  <c r="AH71" i="4" s="1"/>
  <c r="AD37" i="4"/>
  <c r="AH37" i="4" s="1"/>
  <c r="AD36" i="4"/>
  <c r="AH36" i="4" s="1"/>
  <c r="AD20" i="4"/>
  <c r="AH20" i="4" s="1"/>
  <c r="AD4" i="4"/>
  <c r="AH4" i="4" s="1"/>
  <c r="AD3" i="4"/>
  <c r="AH3" i="4" s="1"/>
  <c r="AD21" i="4"/>
  <c r="AH21" i="4" s="1"/>
  <c r="AD11" i="4"/>
  <c r="AH11" i="4" s="1"/>
  <c r="AD34" i="4"/>
  <c r="AH34" i="4" s="1"/>
  <c r="AD66" i="4"/>
  <c r="AH66" i="4" s="1"/>
  <c r="AD94" i="4"/>
  <c r="AH94" i="4" s="1"/>
  <c r="AK60" i="4"/>
  <c r="AD32" i="4"/>
  <c r="AH32" i="4" s="1"/>
  <c r="AG131" i="4"/>
  <c r="AG133" i="4" s="1"/>
  <c r="AK76" i="4" l="1"/>
  <c r="AK67" i="4"/>
  <c r="AK101" i="4"/>
  <c r="AK3" i="4"/>
  <c r="AK11" i="4"/>
  <c r="AK23" i="4"/>
  <c r="AK74" i="4"/>
  <c r="AK80" i="4"/>
  <c r="AK12" i="4"/>
  <c r="AK24" i="4"/>
  <c r="AK56" i="4"/>
  <c r="AK84" i="4"/>
  <c r="AK86" i="4"/>
  <c r="AK88" i="4"/>
  <c r="AK14" i="4"/>
  <c r="AK81" i="4"/>
  <c r="AK65" i="4"/>
  <c r="AK13" i="4"/>
  <c r="AK105" i="4"/>
  <c r="AK4" i="4"/>
  <c r="AK66" i="4"/>
  <c r="AK58" i="4"/>
  <c r="AK72" i="4"/>
  <c r="AK87" i="4"/>
  <c r="AK99" i="4"/>
  <c r="AK63" i="4"/>
  <c r="AK6" i="4"/>
  <c r="AK35" i="4"/>
  <c r="AK43" i="4"/>
  <c r="AK77" i="4"/>
  <c r="AK83" i="4"/>
  <c r="AK5" i="4"/>
  <c r="AK17" i="4"/>
  <c r="AK95" i="4"/>
  <c r="AK42" i="4"/>
  <c r="AK106" i="4"/>
  <c r="AK49" i="4"/>
  <c r="AK25" i="4"/>
  <c r="AK70" i="4"/>
  <c r="AK62" i="4"/>
  <c r="AK48" i="4"/>
  <c r="AK51" i="4"/>
  <c r="AK9" i="4"/>
  <c r="AK90" i="4"/>
  <c r="AK96" i="4"/>
  <c r="AK98" i="4"/>
  <c r="AK100" i="4"/>
  <c r="AK102" i="4"/>
  <c r="AK117" i="4"/>
  <c r="AK64" i="4"/>
  <c r="AK46" i="4"/>
  <c r="AK28" i="4"/>
  <c r="AK39" i="4"/>
  <c r="AK19" i="4"/>
  <c r="AK21" i="4"/>
  <c r="AK29" i="4"/>
  <c r="AK59" i="4"/>
  <c r="AK36" i="4"/>
  <c r="AK27" i="4"/>
  <c r="AK52" i="4"/>
  <c r="AK33" i="4"/>
  <c r="AK32" i="4"/>
  <c r="AK41" i="4"/>
  <c r="AK16" i="4"/>
  <c r="AK34" i="4"/>
  <c r="AK45" i="4"/>
  <c r="AK104" i="4"/>
  <c r="AK57" i="4"/>
  <c r="AK69" i="4"/>
  <c r="AK15" i="4"/>
  <c r="AK82" i="4"/>
  <c r="AK68" i="4"/>
  <c r="AK92" i="4"/>
  <c r="AK78" i="4"/>
  <c r="AK7" i="4"/>
  <c r="AK111" i="4"/>
  <c r="AK89" i="4"/>
  <c r="AK71" i="4"/>
  <c r="AK116" i="4"/>
  <c r="AK75" i="4"/>
  <c r="AK73" i="4"/>
  <c r="AK53" i="4"/>
  <c r="AK91" i="4"/>
  <c r="AK47" i="4"/>
  <c r="AK108" i="4"/>
  <c r="AK10" i="4"/>
  <c r="AK113" i="4"/>
  <c r="AK103" i="4"/>
  <c r="AK18" i="4"/>
  <c r="AK26" i="4"/>
  <c r="AK44" i="4"/>
  <c r="AK54" i="4"/>
  <c r="AK31" i="4"/>
  <c r="AK94" i="4"/>
  <c r="AK93" i="4"/>
  <c r="AK97" i="4"/>
  <c r="AK85" i="4"/>
  <c r="AK114" i="4"/>
  <c r="AK109" i="4"/>
  <c r="AK110" i="4"/>
  <c r="AK8" i="4"/>
  <c r="AK20" i="4"/>
  <c r="AK22" i="4"/>
  <c r="AK38" i="4"/>
  <c r="AK40" i="4"/>
  <c r="AK115" i="4"/>
  <c r="AK112" i="4"/>
  <c r="AK107" i="4"/>
  <c r="AK30" i="4"/>
  <c r="AK50" i="4"/>
  <c r="AK37" i="4"/>
  <c r="AK55" i="4"/>
  <c r="AK61" i="4"/>
  <c r="AK79" i="4"/>
  <c r="AG146" i="4"/>
  <c r="AI131" i="4"/>
  <c r="AI133" i="4" s="1"/>
  <c r="AH131" i="4"/>
  <c r="AH133" i="4" s="1"/>
</calcChain>
</file>

<file path=xl/sharedStrings.xml><?xml version="1.0" encoding="utf-8"?>
<sst xmlns="http://schemas.openxmlformats.org/spreadsheetml/2006/main" count="1294" uniqueCount="460">
  <si>
    <t>Расход</t>
  </si>
  <si>
    <t>октябрь</t>
  </si>
  <si>
    <t>ноябрь</t>
  </si>
  <si>
    <t>декабрь</t>
  </si>
  <si>
    <t>Кв. 1</t>
  </si>
  <si>
    <t>Кв. 10</t>
  </si>
  <si>
    <t>Кв. 11</t>
  </si>
  <si>
    <t>Кв. 12</t>
  </si>
  <si>
    <t>Кв. 13</t>
  </si>
  <si>
    <t>Кв. 14</t>
  </si>
  <si>
    <t>Кв. 15</t>
  </si>
  <si>
    <t>Кв. 16</t>
  </si>
  <si>
    <t>Кв. 17</t>
  </si>
  <si>
    <t>Кв. 18</t>
  </si>
  <si>
    <t>Кв. 19</t>
  </si>
  <si>
    <t>Кв. 2</t>
  </si>
  <si>
    <t>Кв. 20</t>
  </si>
  <si>
    <t>Кв. 21</t>
  </si>
  <si>
    <t>Кв. 3</t>
  </si>
  <si>
    <t>Кв. 4</t>
  </si>
  <si>
    <t>Кв. 5</t>
  </si>
  <si>
    <t>Кв. 6</t>
  </si>
  <si>
    <t>Кв. 7</t>
  </si>
  <si>
    <t>Кв. 8</t>
  </si>
  <si>
    <t>Кв. 9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</si>
  <si>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</si>
  <si>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</si>
  <si>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</si>
  <si>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</si>
  <si>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</si>
  <si>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</si>
  <si>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</si>
  <si>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</si>
  <si>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</si>
  <si>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Объект</t>
  </si>
  <si>
    <t>Тариф</t>
  </si>
  <si>
    <t>ЗАТРАТЫ, РУБ (из актов РСО, включая потери)</t>
  </si>
  <si>
    <t>РАСХОД, Гкал</t>
  </si>
  <si>
    <t>НАЧИСЛЕННЫЙ ПОДОГРЕВ, РУБ. (из 1С, включая все корректировки в этом месяце)</t>
  </si>
  <si>
    <t>НАЧИСЛЕННЫЙ ПОДОГРЕВ, Гкал.</t>
  </si>
  <si>
    <t>Объем на отопление факт, Гкал</t>
  </si>
  <si>
    <t>Объем начислений по ИПУ, Гкал</t>
  </si>
  <si>
    <t>Объем на ОДПУ, Гкал</t>
  </si>
  <si>
    <t xml:space="preserve">3=2/1 </t>
  </si>
  <si>
    <t xml:space="preserve">5=4/1 </t>
  </si>
  <si>
    <t>6=3-5</t>
  </si>
  <si>
    <t>8=6-7</t>
  </si>
  <si>
    <t>Пропорция</t>
  </si>
  <si>
    <t>Собственник</t>
  </si>
  <si>
    <t>Все Помещение</t>
  </si>
  <si>
    <t>Дата начала действия</t>
  </si>
  <si>
    <t>Дата окончания</t>
  </si>
  <si>
    <t>Площадь общая</t>
  </si>
  <si>
    <t>Кол-во дней всего</t>
  </si>
  <si>
    <t>дней в январе</t>
  </si>
  <si>
    <t>дней в феврале</t>
  </si>
  <si>
    <t>дней в марте</t>
  </si>
  <si>
    <t>дней в апреле</t>
  </si>
  <si>
    <t>Площадь в январе</t>
  </si>
  <si>
    <t>площадь в феврале</t>
  </si>
  <si>
    <t>площадь в марте</t>
  </si>
  <si>
    <t>площадь в апреле</t>
  </si>
  <si>
    <t xml:space="preserve"> январь</t>
  </si>
  <si>
    <t xml:space="preserve"> февраль</t>
  </si>
  <si>
    <t xml:space="preserve"> март</t>
  </si>
  <si>
    <t xml:space="preserve"> апрель</t>
  </si>
  <si>
    <t>ОДН</t>
  </si>
  <si>
    <t>Итого</t>
  </si>
  <si>
    <t>Итого в рублях</t>
  </si>
  <si>
    <t>Прибор учета</t>
  </si>
  <si>
    <t>площадь</t>
  </si>
  <si>
    <t>ИПУ и норматив</t>
  </si>
  <si>
    <t>л/с №0000000112164</t>
  </si>
  <si>
    <t>л/с №0000000111289</t>
  </si>
  <si>
    <t>л/с №0000000119903</t>
  </si>
  <si>
    <t>л/с №0000000124877</t>
  </si>
  <si>
    <t>л/с №0000000113747</t>
  </si>
  <si>
    <t>л/с №0000000112092</t>
  </si>
  <si>
    <t>л/с №0000000113736</t>
  </si>
  <si>
    <t>л/с №0000000116340</t>
  </si>
  <si>
    <t>л/с №0000000119963</t>
  </si>
  <si>
    <t>л/с №0000000121804</t>
  </si>
  <si>
    <t>л/с №0000000120453</t>
  </si>
  <si>
    <t>л/с №0000000110013</t>
  </si>
  <si>
    <t>л/с №0000000110012</t>
  </si>
  <si>
    <t>л/с №0000000109967</t>
  </si>
  <si>
    <t>л/с №0000000115198</t>
  </si>
  <si>
    <t>л/с №0000000112828</t>
  </si>
  <si>
    <t>л/с №0000000123257</t>
  </si>
  <si>
    <t>л/с №0000000123256</t>
  </si>
  <si>
    <t>л/с №0000000116001</t>
  </si>
  <si>
    <t>л/с №0000000121157</t>
  </si>
  <si>
    <t>л/с №0000000112874</t>
  </si>
  <si>
    <t>л/с №0000000120607</t>
  </si>
  <si>
    <t>л/с №0000000121820</t>
  </si>
  <si>
    <t>л/с №0000000110019</t>
  </si>
  <si>
    <t>л/с №0000000113746</t>
  </si>
  <si>
    <t>л/с №0000000112123</t>
  </si>
  <si>
    <t>л/с №0000000112244</t>
  </si>
  <si>
    <t>л/с №0000000112163</t>
  </si>
  <si>
    <t>л/с №0000000109998</t>
  </si>
  <si>
    <t>л/с №0000000110036</t>
  </si>
  <si>
    <t>л/с №0000000109948</t>
  </si>
  <si>
    <t>л/с №0000000110024</t>
  </si>
  <si>
    <t>л/с №0000000127435</t>
  </si>
  <si>
    <t>л/с №0000000121035</t>
  </si>
  <si>
    <t>л/с №0000000112664</t>
  </si>
  <si>
    <t>л/с №0000000122944</t>
  </si>
  <si>
    <t>л/с №0000000112171</t>
  </si>
  <si>
    <t>л/с №0000000121696</t>
  </si>
  <si>
    <t>л/с №0000000112601</t>
  </si>
  <si>
    <t>л/с №0000000110043</t>
  </si>
  <si>
    <t>л/с №0000000121909</t>
  </si>
  <si>
    <t>л/с №0000000112233</t>
  </si>
  <si>
    <t>л/с №0000000121024</t>
  </si>
  <si>
    <t>л/с №0000000112660</t>
  </si>
  <si>
    <t>л/с №0000000110008</t>
  </si>
  <si>
    <t>л/с №0000000112587</t>
  </si>
  <si>
    <t>л/с №0000000120442</t>
  </si>
  <si>
    <t>л/с №0000000111284</t>
  </si>
  <si>
    <t>л/с №0000000127963</t>
  </si>
  <si>
    <t>л/с №0000000110055</t>
  </si>
  <si>
    <t>л/с №0000000110017</t>
  </si>
  <si>
    <t>л/с №0000000112341</t>
  </si>
  <si>
    <t>л/с №0000000111235</t>
  </si>
  <si>
    <t>л/с №0000000109944</t>
  </si>
  <si>
    <t>л/с №0000000112380</t>
  </si>
  <si>
    <t>л/с №0000000117270</t>
  </si>
  <si>
    <t>л/с №0000000112332</t>
  </si>
  <si>
    <t>л/с №0000000113580</t>
  </si>
  <si>
    <t>л/с №0000000119298</t>
  </si>
  <si>
    <t>л/с №0000000121220</t>
  </si>
  <si>
    <t>л/с №0000000124721</t>
  </si>
  <si>
    <t>л/с №0000000121903</t>
  </si>
  <si>
    <t>л/с №0000000127836</t>
  </si>
  <si>
    <t>л/с №0000000115260</t>
  </si>
  <si>
    <t>л/с №0000000112239</t>
  </si>
  <si>
    <t>л/с №0000000129431</t>
  </si>
  <si>
    <t>л/с №0000000110023</t>
  </si>
  <si>
    <t>л/с №0000000112841</t>
  </si>
  <si>
    <t>л/с №0000000112142</t>
  </si>
  <si>
    <t>л/с №0000000114859</t>
  </si>
  <si>
    <t>л/с №0000000119205</t>
  </si>
  <si>
    <t>л/с №0000000111244</t>
  </si>
  <si>
    <t>л/с №0000000112869</t>
  </si>
  <si>
    <t>л/с №0000000112836</t>
  </si>
  <si>
    <t>л/с №0000000123505</t>
  </si>
  <si>
    <t>л/с №0000000110021</t>
  </si>
  <si>
    <t>л/с №0000000109973</t>
  </si>
  <si>
    <t>л/с №0000000112790</t>
  </si>
  <si>
    <t>л/с №0000000109955</t>
  </si>
  <si>
    <t>л/с №0000000111307</t>
  </si>
  <si>
    <t>л/с №0000000125239</t>
  </si>
  <si>
    <t>л/с №0000000109942</t>
  </si>
  <si>
    <t>л/с №0000000119908</t>
  </si>
  <si>
    <t>л/с №0000000112173</t>
  </si>
  <si>
    <t>л/с №0000000121951</t>
  </si>
  <si>
    <t>л/с №0000000112234</t>
  </si>
  <si>
    <t>л/с №0000000114858</t>
  </si>
  <si>
    <t>л/с №0000000111288</t>
  </si>
  <si>
    <t>л/с №0000000117269</t>
  </si>
  <si>
    <t>л/с №0000000109943</t>
  </si>
  <si>
    <t>л/с №0000000114860</t>
  </si>
  <si>
    <t>л/с №0000000111412</t>
  </si>
  <si>
    <t>л/с №0000000118450</t>
  </si>
  <si>
    <t>л/с №0000000110016</t>
  </si>
  <si>
    <t>л/с №0000000113695</t>
  </si>
  <si>
    <t>л/с №0000000109972</t>
  </si>
  <si>
    <t>л/с №0000000115977</t>
  </si>
  <si>
    <t>л/с №0000000130323</t>
  </si>
  <si>
    <t>л/с №0000000110000</t>
  </si>
  <si>
    <t>л/с №0000000110035</t>
  </si>
  <si>
    <t>л/с №0000000110058</t>
  </si>
  <si>
    <t>л/с №0000000112333</t>
  </si>
  <si>
    <t>л/с №0000000111236</t>
  </si>
  <si>
    <t>л/с №0000000121354</t>
  </si>
  <si>
    <t>л/с №0000000110020</t>
  </si>
  <si>
    <t>Кв. 22</t>
  </si>
  <si>
    <t>Кв. 23</t>
  </si>
  <si>
    <t>Кв. 24</t>
  </si>
  <si>
    <t>Кв. 25</t>
  </si>
  <si>
    <t>Кв. 26</t>
  </si>
  <si>
    <t>Кв. 27</t>
  </si>
  <si>
    <t>Кв. 28</t>
  </si>
  <si>
    <t>Кв. 29</t>
  </si>
  <si>
    <t>Кв. 30</t>
  </si>
  <si>
    <t>Кв. 31</t>
  </si>
  <si>
    <t>Кв. 32</t>
  </si>
  <si>
    <t>Кв. 33</t>
  </si>
  <si>
    <t>Кв. 34</t>
  </si>
  <si>
    <t>Кв. 35</t>
  </si>
  <si>
    <t>Кв. 36</t>
  </si>
  <si>
    <t>Кв. 37</t>
  </si>
  <si>
    <t>Кв. 38</t>
  </si>
  <si>
    <t>Кв. 39</t>
  </si>
  <si>
    <t>Кв. 40</t>
  </si>
  <si>
    <t>Кв. 41</t>
  </si>
  <si>
    <t>Кв. 42</t>
  </si>
  <si>
    <t>Кв. 43</t>
  </si>
  <si>
    <t>Кв. 44</t>
  </si>
  <si>
    <t>Кв. 45</t>
  </si>
  <si>
    <t>Кв. 46</t>
  </si>
  <si>
    <t>Кв. 47</t>
  </si>
  <si>
    <t>Кв. 48</t>
  </si>
  <si>
    <t>Кв. 49</t>
  </si>
  <si>
    <t>Кв. 50</t>
  </si>
  <si>
    <t>Кв. 51</t>
  </si>
  <si>
    <t>Кв. 52</t>
  </si>
  <si>
    <t>Кв. 53</t>
  </si>
  <si>
    <t>Кв. 54</t>
  </si>
  <si>
    <t>Кв. 55</t>
  </si>
  <si>
    <t>Кв. 56</t>
  </si>
  <si>
    <t>Кв. 57</t>
  </si>
  <si>
    <t>Кв. 58</t>
  </si>
  <si>
    <t>Кв. 59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</si>
  <si>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</si>
  <si>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</si>
  <si>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</si>
  <si>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</si>
  <si>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</si>
  <si>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</si>
  <si>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</si>
  <si>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</si>
  <si>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</si>
  <si>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</si>
  <si>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</si>
  <si>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</si>
  <si>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</si>
  <si>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</si>
  <si>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</si>
  <si>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</si>
  <si>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</si>
  <si>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</si>
  <si>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</si>
  <si>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</si>
  <si>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</si>
  <si>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</si>
  <si>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</si>
  <si>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</si>
  <si>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</si>
  <si>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</si>
  <si>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</si>
  <si>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</si>
  <si>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</si>
  <si>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</si>
  <si>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90</t>
  </si>
  <si>
    <t>Кл. №1</t>
  </si>
  <si>
    <t>Кл. №10</t>
  </si>
  <si>
    <t>Кл. №11</t>
  </si>
  <si>
    <t>Кл. №12</t>
  </si>
  <si>
    <t>Кл. №13</t>
  </si>
  <si>
    <t>Кл. №14</t>
  </si>
  <si>
    <t>Кл. №15</t>
  </si>
  <si>
    <t>Кл. №16</t>
  </si>
  <si>
    <t>Кл. №17</t>
  </si>
  <si>
    <t>Кл. №18</t>
  </si>
  <si>
    <t>Кл. №19</t>
  </si>
  <si>
    <t>Кл. №2</t>
  </si>
  <si>
    <t>Кл. №20</t>
  </si>
  <si>
    <t>Кл. №21</t>
  </si>
  <si>
    <t>Кл. №22</t>
  </si>
  <si>
    <t>Кл. №23</t>
  </si>
  <si>
    <t>Кл. №24</t>
  </si>
  <si>
    <t>Кл. №3</t>
  </si>
  <si>
    <t>Кл. №4</t>
  </si>
  <si>
    <t>Кл. №5</t>
  </si>
  <si>
    <t>Кл. №6</t>
  </si>
  <si>
    <t>Кл. №7</t>
  </si>
  <si>
    <t>Кл. №8</t>
  </si>
  <si>
    <t>Кл. №9</t>
  </si>
  <si>
    <t>Оф. 1</t>
  </si>
  <si>
    <t>Оф. 2</t>
  </si>
  <si>
    <t>Оф. 3</t>
  </si>
  <si>
    <t>Скандинавский</t>
  </si>
  <si>
    <t>141031, Московская обл, Мытищи г, Бородино д, М.Бородинская ул, дом № 1, корпус 1</t>
  </si>
  <si>
    <t>141031, Московская обл, Мытищи г, Бородино д, М.Бородинская, дом № 1, корпус 2</t>
  </si>
  <si>
    <t>141031, Московская обл, Мытищи г, Бородино д., М. Бородинская, дом № 1, корпус 3</t>
  </si>
  <si>
    <t>141031, Московская обл, Мытищи г, Бородино д, М.Бородинская ул, дом № 1, корпус 4</t>
  </si>
  <si>
    <t>Квартира</t>
  </si>
  <si>
    <t xml:space="preserve">1689633.  </t>
  </si>
  <si>
    <t xml:space="preserve">1179378. </t>
  </si>
  <si>
    <t>Офис</t>
  </si>
  <si>
    <t>средний на 1 м2 на 1 день</t>
  </si>
  <si>
    <t>итого</t>
  </si>
  <si>
    <t>Затраты</t>
  </si>
  <si>
    <t>Отклонение</t>
  </si>
  <si>
    <t>Оф. 1-3</t>
  </si>
  <si>
    <t>л/с №0000000140339</t>
  </si>
  <si>
    <t>л/с №0000000144531</t>
  </si>
  <si>
    <t>л/с №0000000142071</t>
  </si>
  <si>
    <t>л/с №0000000137860</t>
  </si>
  <si>
    <t>л/с №0000000145551</t>
  </si>
  <si>
    <t>Объект.Владелец</t>
  </si>
  <si>
    <t>Площадь</t>
  </si>
  <si>
    <t>Объект.Вид помещения</t>
  </si>
  <si>
    <t>Кладовая</t>
  </si>
  <si>
    <t>январь-апрель</t>
  </si>
  <si>
    <t>октябрь-декабрь</t>
  </si>
  <si>
    <t>Помещение</t>
  </si>
  <si>
    <t>Уважаемый собственник!</t>
  </si>
  <si>
    <t>Общая информация по дому, на основании которой рассчитан расход тепла в местах общего пользования на 1 кв.м.</t>
  </si>
  <si>
    <t>Дом</t>
  </si>
  <si>
    <t>Площадь МКД, кв.м</t>
  </si>
  <si>
    <t>Объем тепловой энергии на ОДН к распределению, Гкал</t>
  </si>
  <si>
    <t>Тариф 1 пг, руб./Гкал</t>
  </si>
  <si>
    <t>Расход тепла в местах общего пользования на 1 кв.м., Гкал</t>
  </si>
  <si>
    <t>5=3-4</t>
  </si>
  <si>
    <t>7=5-6</t>
  </si>
  <si>
    <t>Информация по лицевому счету</t>
  </si>
  <si>
    <t>Лицевой счет</t>
  </si>
  <si>
    <t>Площадь помещения, м2</t>
  </si>
  <si>
    <t>Коэффициент трансформации</t>
  </si>
  <si>
    <t xml:space="preserve"> - Если ячейка не заполнена, значение равно единице, показания отражаются в Гкал</t>
  </si>
  <si>
    <t>Расход за 1 полугодие</t>
  </si>
  <si>
    <t>Объем по ОДН</t>
  </si>
  <si>
    <t xml:space="preserve"> - Формула расчета = "Расход тепла в местах общего пользования на 1 кв.м" * Площадь помещения</t>
  </si>
  <si>
    <t xml:space="preserve"> - Сумма расходов по ИПУ и ОДН</t>
  </si>
  <si>
    <t>Сумма перерасчета, руб.</t>
  </si>
  <si>
    <t>Примечания:</t>
  </si>
  <si>
    <t>1. Перерасчет выполнен с учетом перехода права собственности (дата Акта приема-передачи, дата регистрации права собственности)</t>
  </si>
  <si>
    <t>141031, Московская обл, Мытищи г, Бородино д, М.Бородинская, дом № 1, корпус 4</t>
  </si>
  <si>
    <t>сумма ипу плюс одн</t>
  </si>
  <si>
    <t>Объем ОДН</t>
  </si>
  <si>
    <t>1\12</t>
  </si>
  <si>
    <t>Итог</t>
  </si>
  <si>
    <t>л/с №0000000150906</t>
  </si>
  <si>
    <t>л/с №0000000150859</t>
  </si>
  <si>
    <t>л/с №0000000147834</t>
  </si>
  <si>
    <t>л/с №0000000152757</t>
  </si>
  <si>
    <t>л/с №0000000150905</t>
  </si>
  <si>
    <t>Московская обл, Мытищи г, Бородино д, Малая Бородинская ул, дом № 1, корпус 4</t>
  </si>
  <si>
    <t>Показания на декабрь 2022</t>
  </si>
  <si>
    <t>Показание</t>
  </si>
  <si>
    <t>29,252</t>
  </si>
  <si>
    <t>16,937</t>
  </si>
  <si>
    <t>14,701</t>
  </si>
  <si>
    <t>24,764</t>
  </si>
  <si>
    <t>4,174</t>
  </si>
  <si>
    <t>нет</t>
  </si>
  <si>
    <t>0,917</t>
  </si>
  <si>
    <t>7,405</t>
  </si>
  <si>
    <t>16,416</t>
  </si>
  <si>
    <t>0,599</t>
  </si>
  <si>
    <t>6,619</t>
  </si>
  <si>
    <t>Показания на 01.01.2023</t>
  </si>
  <si>
    <t>Показания на 01.05.2023</t>
  </si>
  <si>
    <t>ИТОГО с показаниями</t>
  </si>
  <si>
    <t>ИТОГО без показаний</t>
  </si>
  <si>
    <t>ИТОГО</t>
  </si>
  <si>
    <t>1689532</t>
  </si>
  <si>
    <t>Снят</t>
  </si>
  <si>
    <t>1689527</t>
  </si>
  <si>
    <t>Не работает</t>
  </si>
  <si>
    <t>1689526</t>
  </si>
  <si>
    <t>1689530</t>
  </si>
  <si>
    <t>1689521</t>
  </si>
  <si>
    <t>1689531</t>
  </si>
  <si>
    <t>1689473</t>
  </si>
  <si>
    <t>1689462</t>
  </si>
  <si>
    <t>1689172</t>
  </si>
  <si>
    <t>1689382</t>
  </si>
  <si>
    <t>1689374</t>
  </si>
  <si>
    <t>1689463</t>
  </si>
  <si>
    <t>1689492</t>
  </si>
  <si>
    <t>1689502</t>
  </si>
  <si>
    <t>1689568</t>
  </si>
  <si>
    <t>1689578</t>
  </si>
  <si>
    <t>1689493</t>
  </si>
  <si>
    <t>1689576</t>
  </si>
  <si>
    <t>1689630</t>
  </si>
  <si>
    <t>1689277</t>
  </si>
  <si>
    <t>1689278</t>
  </si>
  <si>
    <t>1689629</t>
  </si>
  <si>
    <t>1689624</t>
  </si>
  <si>
    <t>1689276</t>
  </si>
  <si>
    <t>1689573</t>
  </si>
  <si>
    <t>1689566</t>
  </si>
  <si>
    <t>1689577</t>
  </si>
  <si>
    <t>1689574</t>
  </si>
  <si>
    <t>1689569</t>
  </si>
  <si>
    <t>1689565</t>
  </si>
  <si>
    <t>1689336</t>
  </si>
  <si>
    <t>Нет показаний</t>
  </si>
  <si>
    <t>1689645</t>
  </si>
  <si>
    <t>1689648</t>
  </si>
  <si>
    <t>1689604</t>
  </si>
  <si>
    <t>1689326</t>
  </si>
  <si>
    <t>1689480</t>
  </si>
  <si>
    <t>21-1196</t>
  </si>
  <si>
    <t>1689617</t>
  </si>
  <si>
    <t>1689614</t>
  </si>
  <si>
    <t>1689610</t>
  </si>
  <si>
    <t>1689616</t>
  </si>
  <si>
    <t>1689622</t>
  </si>
  <si>
    <t>1689638</t>
  </si>
  <si>
    <t>1689625</t>
  </si>
  <si>
    <t>1689635</t>
  </si>
  <si>
    <t>1689633</t>
  </si>
  <si>
    <t>1689627</t>
  </si>
  <si>
    <t>1689637</t>
  </si>
  <si>
    <t>1689623</t>
  </si>
  <si>
    <t>1689609</t>
  </si>
  <si>
    <t>1689615</t>
  </si>
  <si>
    <t>1689618</t>
  </si>
  <si>
    <t>1689611</t>
  </si>
  <si>
    <t>1689621</t>
  </si>
  <si>
    <t>1689436</t>
  </si>
  <si>
    <t>1689319</t>
  </si>
  <si>
    <t>1689327</t>
  </si>
  <si>
    <t>119602</t>
  </si>
  <si>
    <t>1689333</t>
  </si>
  <si>
    <t>1689335</t>
  </si>
  <si>
    <t>1689519</t>
  </si>
  <si>
    <t>1689666</t>
  </si>
  <si>
    <t>1689525</t>
  </si>
  <si>
    <t>1689659</t>
  </si>
  <si>
    <t>1689522</t>
  </si>
  <si>
    <t>1689658</t>
  </si>
  <si>
    <t>1689267</t>
  </si>
  <si>
    <t>1689265</t>
  </si>
  <si>
    <t>1689266</t>
  </si>
  <si>
    <t>1689268</t>
  </si>
  <si>
    <t>1689264</t>
  </si>
  <si>
    <t>1689270</t>
  </si>
  <si>
    <t>1689272</t>
  </si>
  <si>
    <t>1689273</t>
  </si>
  <si>
    <t>1689274</t>
  </si>
  <si>
    <t>1689269</t>
  </si>
  <si>
    <t>2101215</t>
  </si>
  <si>
    <t>1689271</t>
  </si>
  <si>
    <t>1689371</t>
  </si>
  <si>
    <t>1689377</t>
  </si>
  <si>
    <t>1689376</t>
  </si>
  <si>
    <t>1689375</t>
  </si>
  <si>
    <t>1689380</t>
  </si>
  <si>
    <t>1689383</t>
  </si>
  <si>
    <t>1689557</t>
  </si>
  <si>
    <t>1689558</t>
  </si>
  <si>
    <t>1689553</t>
  </si>
  <si>
    <t>1689549</t>
  </si>
  <si>
    <t>1689551</t>
  </si>
  <si>
    <t>1689559</t>
  </si>
  <si>
    <t>1335749</t>
  </si>
  <si>
    <t>1335756</t>
  </si>
  <si>
    <t>1335747</t>
  </si>
  <si>
    <t>Показания на май 2023</t>
  </si>
  <si>
    <t>В платежных документах за Март 2024 года, произведен перерасчет платы за услугу «Отопление» по фактическому потреблению за январь - апрель 2023 год.
Перерасчет был выполнен по фактическому расходу общедомового прибора учета с  учетом индивидуальных приборов учета.
Перерасчет произведен в соответствии с формулой 18(3) пункта 20(2) Приложения 2 Правил, утвержденных Постановлением Российской Федерации от 06.05.2011 №354.</t>
  </si>
  <si>
    <t>Ниже приведена подробная расшифровка перерасчета по услуге "Отопление" за январь - апрель 2023 г. по Вашему лицевому счету.</t>
  </si>
  <si>
    <t>Общий расход тепловой энергии по ОДПУ, Гкал</t>
  </si>
  <si>
    <t>Расход тепловой энергии на подогрев ХВС для ГВС, Гкал</t>
  </si>
  <si>
    <t>Расход тепловой энергии на отопление, Гкал</t>
  </si>
  <si>
    <t>Суммарный расход тепловой энергии по ИПУ, Гкал</t>
  </si>
  <si>
    <t>9=7/2</t>
  </si>
  <si>
    <t>Показания на июнь 2023</t>
  </si>
  <si>
    <t>Общий расход тепловой энергии за 2023 г., Гкал</t>
  </si>
  <si>
    <t>Сумма начислений по отоплению 1/12 январь-апрель 2023 г.</t>
  </si>
  <si>
    <t>Расчетная сумма по отоплению исходя из фактического расхода за 2023 г.</t>
  </si>
  <si>
    <t xml:space="preserve"> - В случае если в данной ячейке указан "0", при наличии показания на декабрь 2022 года, то расчет ИПУ в первом полугодии произведен по среднему потреблению.</t>
  </si>
  <si>
    <t xml:space="preserve"> - Формула расчета = ("Показания на июнь 2023" - "Показания на декабрь 2022 г") * Коэффициент трансформации</t>
  </si>
  <si>
    <t xml:space="preserve"> - Разница между фактической стоимостью отопления и суммой начисления по услуге за 2022 год, включая текущие начисления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</si>
</sst>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59"/>
      <name val="Arial"/>
      <family val="2"/>
    </font>
    <font>
      <b/>
      <sz val="8"/>
      <color indexed="8"/>
      <name val="Arial"/>
      <family val="2"/>
    </font>
    <font>
      <b/>
      <sz val="8"/>
      <color indexed="59"/>
      <name val="Arial"/>
      <family val="2"/>
    </font>
    <font>
      <sz val="11"/>
      <name val="Calibri"/>
      <family val="2"/>
      <scheme val="minor"/>
    </font>
    <font>
      <sz val="8"/>
      <name val="Arial"/>
      <family val="2"/>
      <charset val="204"/>
    </font>
    <font>
      <sz val="8"/>
      <color indexed="59"/>
      <name val="Arial"/>
      <family val="2"/>
      <charset val="204"/>
    </font>
    <font>
      <sz val="8"/>
      <color theme="1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24"/>
      </left>
      <right/>
      <top/>
      <bottom/>
      <diagonal/>
    </border>
    <border>
      <left/>
      <right style="thin">
        <color indexed="2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/>
    <xf numFmtId="0" fontId="2" fillId="2" borderId="1" xfId="1" applyNumberFormat="1" applyFont="1" applyFill="1" applyBorder="1" applyAlignment="1">
      <alignment vertical="top" wrapText="1"/>
    </xf>
    <xf numFmtId="14" fontId="0" fillId="0" borderId="0" xfId="0" applyNumberFormat="1"/>
    <xf numFmtId="0" fontId="0" fillId="0" borderId="0" xfId="0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0" fillId="0" borderId="3" xfId="0" applyNumberFormat="1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6" fillId="6" borderId="5" xfId="2" applyNumberFormat="1" applyFont="1" applyFill="1" applyBorder="1" applyAlignment="1">
      <alignment vertical="top" wrapText="1"/>
    </xf>
    <xf numFmtId="14" fontId="6" fillId="6" borderId="6" xfId="2" applyNumberFormat="1" applyFont="1" applyFill="1" applyBorder="1" applyAlignment="1">
      <alignment vertical="top" wrapText="1"/>
    </xf>
    <xf numFmtId="0" fontId="6" fillId="6" borderId="6" xfId="2" applyNumberFormat="1" applyFont="1" applyFill="1" applyBorder="1" applyAlignment="1">
      <alignment vertical="top" wrapText="1"/>
    </xf>
    <xf numFmtId="0" fontId="5" fillId="0" borderId="0" xfId="2"/>
    <xf numFmtId="0" fontId="5" fillId="0" borderId="0" xfId="2" applyAlignment="1">
      <alignment wrapText="1"/>
    </xf>
    <xf numFmtId="0" fontId="6" fillId="6" borderId="0" xfId="2" applyNumberFormat="1" applyFont="1" applyFill="1" applyBorder="1" applyAlignment="1">
      <alignment vertical="top" wrapText="1"/>
    </xf>
    <xf numFmtId="14" fontId="6" fillId="6" borderId="0" xfId="2" applyNumberFormat="1" applyFont="1" applyFill="1" applyBorder="1" applyAlignment="1">
      <alignment vertical="top" wrapText="1"/>
    </xf>
    <xf numFmtId="0" fontId="5" fillId="0" borderId="0" xfId="2" applyAlignment="1">
      <alignment horizontal="center" vertical="center" wrapText="1"/>
    </xf>
    <xf numFmtId="0" fontId="6" fillId="7" borderId="6" xfId="2" applyNumberFormat="1" applyFont="1" applyFill="1" applyBorder="1" applyAlignment="1">
      <alignment vertical="top" wrapText="1"/>
    </xf>
    <xf numFmtId="0" fontId="0" fillId="8" borderId="0" xfId="0" applyFill="1"/>
    <xf numFmtId="0" fontId="5" fillId="0" borderId="0" xfId="2" applyFill="1"/>
    <xf numFmtId="0" fontId="8" fillId="2" borderId="4" xfId="0" applyNumberFormat="1" applyFont="1" applyFill="1" applyBorder="1" applyAlignment="1">
      <alignment vertical="top" wrapText="1"/>
    </xf>
    <xf numFmtId="166" fontId="0" fillId="0" borderId="0" xfId="0" applyNumberFormat="1" applyFill="1"/>
    <xf numFmtId="166" fontId="6" fillId="8" borderId="6" xfId="2" applyNumberFormat="1" applyFont="1" applyFill="1" applyBorder="1" applyAlignment="1">
      <alignment vertical="top" wrapText="1"/>
    </xf>
    <xf numFmtId="166" fontId="6" fillId="9" borderId="6" xfId="2" applyNumberFormat="1" applyFont="1" applyFill="1" applyBorder="1" applyAlignment="1">
      <alignment vertical="top" wrapText="1"/>
    </xf>
    <xf numFmtId="0" fontId="0" fillId="0" borderId="10" xfId="0" applyNumberFormat="1" applyFont="1" applyFill="1" applyBorder="1" applyAlignment="1">
      <alignment vertical="top" wrapText="1"/>
    </xf>
    <xf numFmtId="0" fontId="0" fillId="0" borderId="10" xfId="0" applyNumberFormat="1" applyFont="1" applyFill="1" applyBorder="1" applyAlignment="1">
      <alignment vertical="top" wrapText="1" indent="2"/>
    </xf>
    <xf numFmtId="49" fontId="0" fillId="0" borderId="3" xfId="0" applyNumberFormat="1" applyFont="1" applyFill="1" applyBorder="1" applyAlignment="1">
      <alignment horizontal="right" vertical="top"/>
    </xf>
    <xf numFmtId="0" fontId="0" fillId="0" borderId="3" xfId="0" applyBorder="1"/>
    <xf numFmtId="2" fontId="0" fillId="0" borderId="0" xfId="0" applyNumberFormat="1"/>
    <xf numFmtId="166" fontId="0" fillId="10" borderId="0" xfId="0" applyNumberFormat="1" applyFill="1"/>
    <xf numFmtId="0" fontId="0" fillId="10" borderId="0" xfId="0" applyFill="1"/>
    <xf numFmtId="4" fontId="0" fillId="0" borderId="0" xfId="0" applyNumberFormat="1"/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2" fontId="10" fillId="11" borderId="11" xfId="0" applyNumberFormat="1" applyFont="1" applyFill="1" applyBorder="1"/>
    <xf numFmtId="164" fontId="10" fillId="11" borderId="3" xfId="0" applyNumberFormat="1" applyFont="1" applyFill="1" applyBorder="1"/>
    <xf numFmtId="0" fontId="10" fillId="11" borderId="3" xfId="0" applyFont="1" applyFill="1" applyBorder="1"/>
    <xf numFmtId="0" fontId="10" fillId="11" borderId="11" xfId="0" applyFont="1" applyFill="1" applyBorder="1"/>
    <xf numFmtId="0" fontId="10" fillId="11" borderId="12" xfId="0" applyFont="1" applyFill="1" applyBorder="1"/>
    <xf numFmtId="4" fontId="0" fillId="0" borderId="3" xfId="0" applyNumberFormat="1" applyBorder="1"/>
    <xf numFmtId="2" fontId="0" fillId="0" borderId="3" xfId="0" applyNumberFormat="1" applyBorder="1"/>
    <xf numFmtId="2" fontId="10" fillId="12" borderId="3" xfId="0" applyNumberFormat="1" applyFont="1" applyFill="1" applyBorder="1"/>
    <xf numFmtId="2" fontId="10" fillId="13" borderId="3" xfId="0" applyNumberFormat="1" applyFont="1" applyFill="1" applyBorder="1"/>
    <xf numFmtId="2" fontId="10" fillId="14" borderId="3" xfId="0" applyNumberFormat="1" applyFont="1" applyFill="1" applyBorder="1"/>
    <xf numFmtId="2" fontId="10" fillId="7" borderId="3" xfId="0" applyNumberFormat="1" applyFont="1" applyFill="1" applyBorder="1"/>
    <xf numFmtId="2" fontId="10" fillId="15" borderId="3" xfId="0" applyNumberFormat="1" applyFont="1" applyFill="1" applyBorder="1"/>
    <xf numFmtId="2" fontId="10" fillId="16" borderId="3" xfId="0" applyNumberFormat="1" applyFont="1" applyFill="1" applyBorder="1"/>
    <xf numFmtId="2" fontId="10" fillId="17" borderId="3" xfId="0" applyNumberFormat="1" applyFont="1" applyFill="1" applyBorder="1"/>
    <xf numFmtId="2" fontId="10" fillId="18" borderId="3" xfId="0" applyNumberFormat="1" applyFont="1" applyFill="1" applyBorder="1"/>
    <xf numFmtId="0" fontId="2" fillId="2" borderId="3" xfId="3" applyNumberFormat="1" applyFont="1" applyFill="1" applyBorder="1" applyAlignment="1">
      <alignment horizontal="center" vertical="top"/>
    </xf>
    <xf numFmtId="4" fontId="0" fillId="20" borderId="1" xfId="0" applyNumberFormat="1" applyFont="1" applyFill="1" applyBorder="1" applyAlignment="1">
      <alignment horizontal="right" vertical="top"/>
    </xf>
    <xf numFmtId="4" fontId="5" fillId="0" borderId="0" xfId="2" applyNumberFormat="1"/>
    <xf numFmtId="166" fontId="0" fillId="0" borderId="3" xfId="0" applyNumberFormat="1" applyBorder="1"/>
    <xf numFmtId="165" fontId="0" fillId="0" borderId="3" xfId="0" applyNumberFormat="1" applyBorder="1"/>
    <xf numFmtId="2" fontId="0" fillId="0" borderId="0" xfId="0" applyNumberFormat="1" applyFill="1"/>
    <xf numFmtId="164" fontId="4" fillId="5" borderId="0" xfId="0" applyNumberFormat="1" applyFont="1" applyFill="1" applyBorder="1" applyAlignment="1">
      <alignment horizontal="center" vertical="center" wrapText="1"/>
    </xf>
    <xf numFmtId="0" fontId="5" fillId="10" borderId="0" xfId="2" applyFill="1"/>
    <xf numFmtId="2" fontId="0" fillId="10" borderId="0" xfId="0" applyNumberFormat="1" applyFill="1"/>
    <xf numFmtId="166" fontId="6" fillId="8" borderId="16" xfId="2" applyNumberFormat="1" applyFont="1" applyFill="1" applyBorder="1" applyAlignment="1">
      <alignment vertical="top" wrapText="1"/>
    </xf>
    <xf numFmtId="166" fontId="0" fillId="10" borderId="3" xfId="0" applyNumberFormat="1" applyFill="1" applyBorder="1"/>
    <xf numFmtId="166" fontId="6" fillId="10" borderId="3" xfId="2" applyNumberFormat="1" applyFont="1" applyFill="1" applyBorder="1" applyAlignment="1">
      <alignment vertical="top" wrapText="1"/>
    </xf>
    <xf numFmtId="0" fontId="0" fillId="10" borderId="10" xfId="0" applyNumberFormat="1" applyFont="1" applyFill="1" applyBorder="1" applyAlignment="1">
      <alignment vertical="top" wrapText="1"/>
    </xf>
    <xf numFmtId="0" fontId="0" fillId="10" borderId="3" xfId="0" applyFill="1" applyBorder="1"/>
    <xf numFmtId="166" fontId="5" fillId="10" borderId="0" xfId="2" applyNumberFormat="1" applyFill="1"/>
    <xf numFmtId="0" fontId="2" fillId="10" borderId="1" xfId="1" applyNumberFormat="1" applyFont="1" applyFill="1" applyBorder="1" applyAlignment="1">
      <alignment vertical="top" wrapText="1"/>
    </xf>
    <xf numFmtId="0" fontId="11" fillId="0" borderId="0" xfId="0" applyFont="1"/>
    <xf numFmtId="0" fontId="12" fillId="2" borderId="3" xfId="1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6" fontId="11" fillId="0" borderId="3" xfId="4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3" xfId="0" applyFont="1" applyBorder="1"/>
    <xf numFmtId="0" fontId="0" fillId="10" borderId="0" xfId="0" applyFill="1" applyAlignment="1">
      <alignment horizontal="center"/>
    </xf>
    <xf numFmtId="166" fontId="11" fillId="0" borderId="0" xfId="0" applyNumberFormat="1" applyFont="1"/>
    <xf numFmtId="4" fontId="11" fillId="0" borderId="0" xfId="0" applyNumberFormat="1" applyFont="1"/>
    <xf numFmtId="164" fontId="11" fillId="0" borderId="0" xfId="0" applyNumberFormat="1" applyFont="1"/>
    <xf numFmtId="166" fontId="6" fillId="9" borderId="15" xfId="2" applyNumberFormat="1" applyFont="1" applyFill="1" applyBorder="1" applyAlignment="1">
      <alignment vertical="top" wrapText="1"/>
    </xf>
    <xf numFmtId="166" fontId="6" fillId="9" borderId="0" xfId="2" applyNumberFormat="1" applyFont="1" applyFill="1" applyBorder="1" applyAlignment="1">
      <alignment vertical="top" wrapText="1"/>
    </xf>
    <xf numFmtId="0" fontId="9" fillId="2" borderId="1" xfId="5" applyNumberFormat="1" applyFont="1" applyFill="1" applyBorder="1" applyAlignment="1">
      <alignment vertical="top" wrapText="1"/>
    </xf>
    <xf numFmtId="4" fontId="9" fillId="2" borderId="1" xfId="5" applyNumberFormat="1" applyFont="1" applyFill="1" applyBorder="1" applyAlignment="1">
      <alignment horizontal="right" vertical="top" wrapText="1"/>
    </xf>
    <xf numFmtId="0" fontId="2" fillId="2" borderId="1" xfId="5" applyNumberFormat="1" applyFont="1" applyFill="1" applyBorder="1" applyAlignment="1">
      <alignment vertical="top" wrapText="1"/>
    </xf>
    <xf numFmtId="4" fontId="2" fillId="2" borderId="1" xfId="5" applyNumberFormat="1" applyFont="1" applyFill="1" applyBorder="1" applyAlignment="1">
      <alignment horizontal="right" vertical="top" wrapText="1"/>
    </xf>
    <xf numFmtId="2" fontId="2" fillId="2" borderId="1" xfId="5" applyNumberFormat="1" applyFont="1" applyFill="1" applyBorder="1" applyAlignment="1">
      <alignment horizontal="right" vertical="top" wrapText="1"/>
    </xf>
    <xf numFmtId="0" fontId="1" fillId="0" borderId="0" xfId="5"/>
    <xf numFmtId="0" fontId="9" fillId="2" borderId="1" xfId="5" applyNumberFormat="1" applyFont="1" applyFill="1" applyBorder="1" applyAlignment="1">
      <alignment horizontal="left" vertical="top" wrapText="1"/>
    </xf>
    <xf numFmtId="0" fontId="2" fillId="2" borderId="1" xfId="6" applyNumberFormat="1" applyFont="1" applyFill="1" applyBorder="1" applyAlignment="1">
      <alignment horizontal="left" vertical="top"/>
    </xf>
    <xf numFmtId="14" fontId="2" fillId="0" borderId="1" xfId="1" applyNumberFormat="1" applyFont="1" applyFill="1" applyBorder="1" applyAlignment="1">
      <alignment vertical="top" wrapText="1"/>
    </xf>
    <xf numFmtId="14" fontId="0" fillId="0" borderId="0" xfId="0" applyNumberFormat="1" applyFill="1"/>
    <xf numFmtId="16" fontId="0" fillId="0" borderId="0" xfId="0" applyNumberFormat="1" applyFill="1"/>
    <xf numFmtId="0" fontId="2" fillId="0" borderId="1" xfId="6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6" fontId="0" fillId="0" borderId="3" xfId="0" applyNumberFormat="1" applyFill="1" applyBorder="1"/>
    <xf numFmtId="166" fontId="0" fillId="4" borderId="3" xfId="0" applyNumberFormat="1" applyFill="1" applyBorder="1"/>
    <xf numFmtId="0" fontId="2" fillId="2" borderId="13" xfId="6" applyNumberFormat="1" applyFont="1" applyFill="1" applyBorder="1" applyAlignment="1">
      <alignment horizontal="left" vertical="top"/>
    </xf>
    <xf numFmtId="0" fontId="2" fillId="2" borderId="13" xfId="1" applyNumberFormat="1" applyFont="1" applyFill="1" applyBorder="1" applyAlignment="1">
      <alignment vertical="top" wrapText="1"/>
    </xf>
    <xf numFmtId="0" fontId="0" fillId="4" borderId="3" xfId="0" applyFill="1" applyBorder="1"/>
    <xf numFmtId="14" fontId="0" fillId="4" borderId="3" xfId="0" applyNumberFormat="1" applyFill="1" applyBorder="1"/>
    <xf numFmtId="0" fontId="2" fillId="4" borderId="3" xfId="1" applyNumberFormat="1" applyFont="1" applyFill="1" applyBorder="1" applyAlignment="1">
      <alignment vertical="top" wrapText="1"/>
    </xf>
    <xf numFmtId="0" fontId="5" fillId="4" borderId="3" xfId="2" applyFill="1" applyBorder="1"/>
    <xf numFmtId="2" fontId="0" fillId="4" borderId="3" xfId="0" applyNumberFormat="1" applyFill="1" applyBorder="1"/>
    <xf numFmtId="0" fontId="6" fillId="19" borderId="1" xfId="7" applyNumberFormat="1" applyFont="1" applyFill="1" applyBorder="1" applyAlignment="1">
      <alignment vertical="top" wrapText="1"/>
    </xf>
    <xf numFmtId="0" fontId="1" fillId="20" borderId="1" xfId="7" applyNumberFormat="1" applyFont="1" applyFill="1" applyBorder="1" applyAlignment="1">
      <alignment vertical="top" wrapText="1"/>
    </xf>
    <xf numFmtId="4" fontId="1" fillId="20" borderId="1" xfId="7" applyNumberFormat="1" applyFont="1" applyFill="1" applyBorder="1" applyAlignment="1">
      <alignment horizontal="right" vertical="top"/>
    </xf>
    <xf numFmtId="0" fontId="1" fillId="6" borderId="1" xfId="7" applyNumberFormat="1" applyFont="1" applyFill="1" applyBorder="1" applyAlignment="1">
      <alignment vertical="top" wrapText="1" indent="2"/>
    </xf>
    <xf numFmtId="4" fontId="1" fillId="6" borderId="1" xfId="7" applyNumberFormat="1" applyFont="1" applyFill="1" applyBorder="1" applyAlignment="1">
      <alignment horizontal="right" vertical="top"/>
    </xf>
    <xf numFmtId="0" fontId="1" fillId="0" borderId="1" xfId="7" applyNumberFormat="1" applyFont="1" applyBorder="1" applyAlignment="1">
      <alignment vertical="top" wrapText="1" indent="4"/>
    </xf>
    <xf numFmtId="2" fontId="1" fillId="0" borderId="1" xfId="7" applyNumberFormat="1" applyFont="1" applyBorder="1" applyAlignment="1">
      <alignment horizontal="right" vertical="top"/>
    </xf>
    <xf numFmtId="2" fontId="1" fillId="6" borderId="1" xfId="7" applyNumberFormat="1" applyFont="1" applyFill="1" applyBorder="1" applyAlignment="1">
      <alignment horizontal="right" vertical="top"/>
    </xf>
    <xf numFmtId="0" fontId="1" fillId="0" borderId="1" xfId="7" applyNumberFormat="1" applyFont="1" applyBorder="1" applyAlignment="1">
      <alignment horizontal="right" vertical="top"/>
    </xf>
    <xf numFmtId="0" fontId="6" fillId="19" borderId="1" xfId="7" applyNumberFormat="1" applyFont="1" applyFill="1" applyBorder="1" applyAlignment="1">
      <alignment vertical="top"/>
    </xf>
    <xf numFmtId="4" fontId="6" fillId="19" borderId="1" xfId="7" applyNumberFormat="1" applyFont="1" applyFill="1" applyBorder="1" applyAlignment="1">
      <alignment horizontal="right" vertical="top"/>
    </xf>
    <xf numFmtId="0" fontId="1" fillId="0" borderId="0" xfId="7"/>
    <xf numFmtId="0" fontId="2" fillId="0" borderId="3" xfId="1" applyNumberFormat="1" applyFont="1" applyFill="1" applyBorder="1" applyAlignment="1">
      <alignment vertical="top" wrapText="1"/>
    </xf>
    <xf numFmtId="0" fontId="2" fillId="0" borderId="3" xfId="3" applyNumberFormat="1" applyFont="1" applyFill="1" applyBorder="1" applyAlignment="1">
      <alignment horizontal="center" vertical="top"/>
    </xf>
    <xf numFmtId="0" fontId="2" fillId="0" borderId="2" xfId="6" applyNumberFormat="1" applyFont="1" applyFill="1" applyBorder="1" applyAlignment="1">
      <alignment horizontal="left" vertical="top"/>
    </xf>
    <xf numFmtId="0" fontId="8" fillId="10" borderId="18" xfId="0" applyNumberFormat="1" applyFont="1" applyFill="1" applyBorder="1" applyAlignment="1">
      <alignment vertical="top" wrapText="1"/>
    </xf>
    <xf numFmtId="166" fontId="0" fillId="10" borderId="17" xfId="0" applyNumberFormat="1" applyFill="1" applyBorder="1"/>
    <xf numFmtId="0" fontId="0" fillId="0" borderId="3" xfId="0" applyFill="1" applyBorder="1"/>
    <xf numFmtId="14" fontId="0" fillId="0" borderId="3" xfId="0" applyNumberFormat="1" applyFill="1" applyBorder="1"/>
    <xf numFmtId="0" fontId="5" fillId="0" borderId="3" xfId="2" applyFill="1" applyBorder="1"/>
    <xf numFmtId="2" fontId="0" fillId="0" borderId="3" xfId="0" applyNumberFormat="1" applyFill="1" applyBorder="1"/>
    <xf numFmtId="165" fontId="0" fillId="0" borderId="3" xfId="0" applyNumberFormat="1" applyFill="1" applyBorder="1"/>
    <xf numFmtId="14" fontId="0" fillId="0" borderId="3" xfId="0" applyNumberFormat="1" applyBorder="1"/>
    <xf numFmtId="2" fontId="0" fillId="0" borderId="3" xfId="0" applyNumberFormat="1" applyFont="1" applyBorder="1" applyAlignment="1">
      <alignment horizontal="right" vertical="top"/>
    </xf>
    <xf numFmtId="0" fontId="2" fillId="2" borderId="3" xfId="1" applyNumberFormat="1" applyFont="1" applyFill="1" applyBorder="1" applyAlignment="1">
      <alignment vertical="top" wrapText="1"/>
    </xf>
    <xf numFmtId="0" fontId="5" fillId="0" borderId="3" xfId="2" applyBorder="1"/>
    <xf numFmtId="0" fontId="4" fillId="0" borderId="3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/>
    <xf numFmtId="164" fontId="4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/>
    <xf numFmtId="4" fontId="4" fillId="0" borderId="3" xfId="0" applyNumberFormat="1" applyFont="1" applyFill="1" applyBorder="1" applyAlignment="1">
      <alignment horizontal="center" vertical="center" wrapText="1"/>
    </xf>
    <xf numFmtId="4" fontId="2" fillId="2" borderId="1" xfId="3" applyNumberFormat="1" applyFont="1" applyFill="1" applyBorder="1" applyAlignment="1">
      <alignment horizontal="right" vertical="top" wrapText="1"/>
    </xf>
    <xf numFmtId="1" fontId="0" fillId="0" borderId="0" xfId="0" applyNumberFormat="1" applyFill="1"/>
    <xf numFmtId="0" fontId="10" fillId="0" borderId="3" xfId="0" applyFont="1" applyFill="1" applyBorder="1"/>
    <xf numFmtId="4" fontId="2" fillId="2" borderId="1" xfId="1" applyNumberFormat="1" applyFont="1" applyFill="1" applyBorder="1" applyAlignment="1">
      <alignment horizontal="right" vertical="top" wrapText="1"/>
    </xf>
    <xf numFmtId="0" fontId="2" fillId="2" borderId="1" xfId="8" applyNumberFormat="1" applyFont="1" applyFill="1" applyBorder="1" applyAlignment="1">
      <alignment horizontal="left" vertical="top"/>
    </xf>
    <xf numFmtId="0" fontId="7" fillId="2" borderId="3" xfId="6" applyNumberFormat="1" applyFont="1" applyFill="1" applyBorder="1" applyAlignment="1">
      <alignment horizontal="left" vertical="top"/>
    </xf>
    <xf numFmtId="0" fontId="2" fillId="2" borderId="3" xfId="6" applyNumberFormat="1" applyFont="1" applyFill="1" applyBorder="1" applyAlignment="1">
      <alignment horizontal="left" vertical="top" wrapText="1"/>
    </xf>
    <xf numFmtId="164" fontId="2" fillId="2" borderId="3" xfId="6" applyNumberFormat="1" applyFont="1" applyFill="1" applyBorder="1" applyAlignment="1">
      <alignment horizontal="right" vertical="top" wrapText="1"/>
    </xf>
    <xf numFmtId="164" fontId="5" fillId="0" borderId="0" xfId="2" applyNumberFormat="1" applyFill="1" applyAlignment="1">
      <alignment horizontal="right"/>
    </xf>
    <xf numFmtId="0" fontId="1" fillId="0" borderId="1" xfId="1" applyNumberFormat="1" applyFont="1" applyBorder="1" applyAlignment="1">
      <alignment vertical="top"/>
    </xf>
    <xf numFmtId="0" fontId="1" fillId="0" borderId="2" xfId="1" applyNumberFormat="1" applyFont="1" applyBorder="1" applyAlignment="1">
      <alignment vertical="top"/>
    </xf>
    <xf numFmtId="0" fontId="1" fillId="0" borderId="13" xfId="1" applyNumberFormat="1" applyFont="1" applyBorder="1" applyAlignment="1">
      <alignment vertical="top"/>
    </xf>
    <xf numFmtId="0" fontId="1" fillId="0" borderId="0" xfId="1" applyNumberFormat="1" applyFont="1" applyBorder="1" applyAlignment="1">
      <alignment vertical="top"/>
    </xf>
    <xf numFmtId="164" fontId="6" fillId="6" borderId="0" xfId="2" applyNumberFormat="1" applyFont="1" applyFill="1" applyBorder="1" applyAlignment="1">
      <alignment vertical="top" wrapText="1"/>
    </xf>
    <xf numFmtId="164" fontId="0" fillId="0" borderId="3" xfId="0" applyNumberFormat="1" applyFill="1" applyBorder="1"/>
    <xf numFmtId="164" fontId="0" fillId="0" borderId="3" xfId="0" applyNumberFormat="1" applyBorder="1"/>
    <xf numFmtId="164" fontId="0" fillId="10" borderId="0" xfId="0" applyNumberFormat="1" applyFill="1"/>
    <xf numFmtId="164" fontId="0" fillId="0" borderId="0" xfId="0" applyNumberFormat="1" applyFill="1"/>
    <xf numFmtId="164" fontId="0" fillId="10" borderId="3" xfId="0" applyNumberFormat="1" applyFill="1" applyBorder="1"/>
    <xf numFmtId="164" fontId="0" fillId="10" borderId="3" xfId="0" applyNumberFormat="1" applyFill="1" applyBorder="1" applyAlignment="1">
      <alignment horizontal="right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6" fillId="19" borderId="13" xfId="7" applyNumberFormat="1" applyFont="1" applyFill="1" applyBorder="1" applyAlignment="1">
      <alignment vertical="top" wrapText="1"/>
    </xf>
    <xf numFmtId="0" fontId="6" fillId="19" borderId="2" xfId="7" applyNumberFormat="1" applyFont="1" applyFill="1" applyBorder="1" applyAlignment="1">
      <alignment vertical="top" wrapText="1"/>
    </xf>
    <xf numFmtId="0" fontId="6" fillId="19" borderId="14" xfId="7" applyNumberFormat="1" applyFont="1" applyFill="1" applyBorder="1" applyAlignment="1">
      <alignment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4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6" fontId="11" fillId="0" borderId="3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</cellXfs>
  <cellStyles count="9">
    <cellStyle name="Обычный" xfId="0" builtinId="0"/>
    <cellStyle name="Обычный 2" xfId="2"/>
    <cellStyle name="Обычный_Лист1" xfId="1"/>
    <cellStyle name="Обычный_Лист2" xfId="8"/>
    <cellStyle name="Обычный_Лист3" xfId="5"/>
    <cellStyle name="Обычный_Лист4" xfId="6"/>
    <cellStyle name="Обычный_Лист5" xfId="4"/>
    <cellStyle name="Обычный_Площадь" xfId="7"/>
    <cellStyle name="Обычный_Свод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82"/>
  <sheetViews>
    <sheetView workbookViewId="0">
      <selection activeCell="B22" sqref="B22"/>
    </sheetView>
  </sheetViews>
  <sheetFormatPr defaultRowHeight="14.4" x14ac:dyDescent="0.3"/>
  <cols>
    <col min="1" max="1" width="84.6640625" customWidth="1"/>
    <col min="2" max="3" width="16.44140625" customWidth="1"/>
    <col min="4" max="5" width="20" customWidth="1"/>
    <col min="6" max="6" width="12.6640625" customWidth="1"/>
    <col min="7" max="7" width="17.6640625" customWidth="1"/>
    <col min="8" max="8" width="11.44140625" customWidth="1"/>
    <col min="10" max="10" width="12.44140625" customWidth="1"/>
    <col min="11" max="11" width="12.109375" style="35" customWidth="1"/>
    <col min="12" max="12" width="10.5546875" bestFit="1" customWidth="1"/>
  </cols>
  <sheetData>
    <row r="1" spans="1:12" ht="40.799999999999997" x14ac:dyDescent="0.3">
      <c r="A1" s="4" t="s">
        <v>34</v>
      </c>
      <c r="B1" s="4" t="s">
        <v>35</v>
      </c>
      <c r="C1" s="4" t="s">
        <v>36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42</v>
      </c>
      <c r="J1" s="4"/>
      <c r="K1" s="4" t="s">
        <v>284</v>
      </c>
      <c r="L1" s="4" t="s">
        <v>285</v>
      </c>
    </row>
    <row r="2" spans="1:12" x14ac:dyDescent="0.3">
      <c r="A2" s="5" t="s">
        <v>273</v>
      </c>
      <c r="B2" s="4">
        <v>1</v>
      </c>
      <c r="C2" s="4">
        <v>2</v>
      </c>
      <c r="D2" s="4" t="s">
        <v>43</v>
      </c>
      <c r="E2" s="4">
        <v>4</v>
      </c>
      <c r="F2" s="4" t="s">
        <v>44</v>
      </c>
      <c r="G2" s="4" t="s">
        <v>45</v>
      </c>
      <c r="H2" s="4">
        <v>7</v>
      </c>
      <c r="I2" s="4" t="s">
        <v>46</v>
      </c>
      <c r="J2" s="4"/>
      <c r="K2" s="43"/>
      <c r="L2" s="31"/>
    </row>
    <row r="3" spans="1:12" hidden="1" x14ac:dyDescent="0.3">
      <c r="A3" s="155" t="s">
        <v>25</v>
      </c>
      <c r="B3" s="155"/>
      <c r="C3" s="155"/>
      <c r="D3" s="155"/>
      <c r="E3" s="155"/>
      <c r="F3" s="155"/>
      <c r="G3" s="155"/>
      <c r="H3" s="155"/>
      <c r="I3" s="155"/>
      <c r="J3" s="36"/>
      <c r="K3" s="31"/>
      <c r="L3" s="31"/>
    </row>
    <row r="4" spans="1:12" hidden="1" x14ac:dyDescent="0.3">
      <c r="A4" s="6" t="s">
        <v>274</v>
      </c>
      <c r="B4" s="7">
        <v>2272.94</v>
      </c>
      <c r="C4" s="38">
        <v>1813667.47</v>
      </c>
      <c r="D4" s="39">
        <f>C4/B4</f>
        <v>797.93899970962718</v>
      </c>
      <c r="E4" s="39">
        <v>154619.23000000001</v>
      </c>
      <c r="F4" s="39">
        <f>E4/B4</f>
        <v>68.026093957605568</v>
      </c>
      <c r="G4" s="9">
        <f>D4-F4</f>
        <v>729.91290575202163</v>
      </c>
      <c r="H4" s="9"/>
      <c r="I4" s="9">
        <f>G4-H4</f>
        <v>729.91290575202163</v>
      </c>
      <c r="J4" s="9"/>
      <c r="K4" s="40">
        <v>1813667.46</v>
      </c>
      <c r="L4" s="44">
        <f>C4-K4</f>
        <v>1.0000000009313226E-2</v>
      </c>
    </row>
    <row r="5" spans="1:12" hidden="1" x14ac:dyDescent="0.3">
      <c r="A5" s="6" t="s">
        <v>275</v>
      </c>
      <c r="B5" s="7">
        <v>2272.94</v>
      </c>
      <c r="C5" s="41">
        <v>1627065.92</v>
      </c>
      <c r="D5" s="39">
        <f t="shared" ref="D5:D11" si="0">C5/B5</f>
        <v>715.84200198861379</v>
      </c>
      <c r="E5" s="39">
        <v>239231.67</v>
      </c>
      <c r="F5" s="39">
        <f t="shared" ref="F5:F11" si="1">E5/B5</f>
        <v>105.25208320501201</v>
      </c>
      <c r="G5" s="9">
        <f t="shared" ref="G5:G6" si="2">D5-F5</f>
        <v>610.58991878360177</v>
      </c>
      <c r="H5" s="9"/>
      <c r="I5" s="9">
        <f t="shared" ref="I5:I6" si="3">G5-H5</f>
        <v>610.58991878360177</v>
      </c>
      <c r="J5" s="9"/>
      <c r="K5" s="40">
        <v>1627065.912</v>
      </c>
      <c r="L5" s="44">
        <f t="shared" ref="L5:L51" si="4">C5-K5</f>
        <v>7.9999999143183231E-3</v>
      </c>
    </row>
    <row r="6" spans="1:12" ht="15" hidden="1" thickBot="1" x14ac:dyDescent="0.35">
      <c r="A6" s="6" t="s">
        <v>276</v>
      </c>
      <c r="B6" s="7">
        <v>2272.94</v>
      </c>
      <c r="C6" s="42">
        <v>1150119.01</v>
      </c>
      <c r="D6" s="39">
        <f t="shared" si="0"/>
        <v>506.00500233178172</v>
      </c>
      <c r="E6" s="39">
        <v>174485.95</v>
      </c>
      <c r="F6" s="39">
        <f t="shared" si="1"/>
        <v>76.766632643184607</v>
      </c>
      <c r="G6" s="9">
        <f t="shared" si="2"/>
        <v>429.23836968859712</v>
      </c>
      <c r="H6" s="9"/>
      <c r="I6" s="9">
        <f t="shared" si="3"/>
        <v>429.23836968859712</v>
      </c>
      <c r="J6" s="9"/>
      <c r="K6" s="40">
        <v>1150119.0119999999</v>
      </c>
      <c r="L6" s="44">
        <f t="shared" si="4"/>
        <v>-1.999999862164259E-3</v>
      </c>
    </row>
    <row r="7" spans="1:12" x14ac:dyDescent="0.3">
      <c r="A7" s="6" t="s">
        <v>277</v>
      </c>
      <c r="B7" s="7">
        <v>2718.82</v>
      </c>
      <c r="C7" s="137">
        <v>334510.02</v>
      </c>
      <c r="D7" s="131">
        <f>C7/B7</f>
        <v>123.0350004781486</v>
      </c>
      <c r="E7" s="138">
        <v>54845.77</v>
      </c>
      <c r="F7" s="131">
        <f>E7/B7</f>
        <v>20.172637394163644</v>
      </c>
      <c r="G7" s="132">
        <f>D7-F7</f>
        <v>102.86236308398496</v>
      </c>
      <c r="H7" s="132">
        <f>Свод!T123</f>
        <v>52.038656992626947</v>
      </c>
      <c r="I7" s="132">
        <f>G7-H7</f>
        <v>50.823706091358012</v>
      </c>
      <c r="J7" s="35">
        <f>G7*B7</f>
        <v>279664.25</v>
      </c>
      <c r="K7"/>
    </row>
    <row r="8" spans="1:12" hidden="1" x14ac:dyDescent="0.3">
      <c r="A8" s="155" t="s">
        <v>26</v>
      </c>
      <c r="B8" s="155"/>
      <c r="C8" s="155"/>
      <c r="D8" s="155"/>
      <c r="E8" s="155"/>
      <c r="F8" s="155"/>
      <c r="G8" s="155"/>
      <c r="H8" s="155"/>
      <c r="I8" s="155"/>
      <c r="J8" s="36"/>
      <c r="K8" s="31"/>
      <c r="L8" s="31"/>
    </row>
    <row r="9" spans="1:12" hidden="1" x14ac:dyDescent="0.3">
      <c r="A9" s="6" t="s">
        <v>274</v>
      </c>
      <c r="B9" s="7">
        <v>2272.94</v>
      </c>
      <c r="C9" s="45">
        <f>1894136.37+1159.2</f>
        <v>1895295.57</v>
      </c>
      <c r="D9" s="45">
        <f t="shared" si="0"/>
        <v>833.85200225258916</v>
      </c>
      <c r="E9" s="45">
        <v>179396.81</v>
      </c>
      <c r="F9" s="45">
        <f t="shared" si="1"/>
        <v>78.927208813255078</v>
      </c>
      <c r="G9" s="9">
        <f>D9-F9</f>
        <v>754.92479343933405</v>
      </c>
      <c r="H9" s="9"/>
      <c r="I9" s="9">
        <f>G9-H9</f>
        <v>754.92479343933405</v>
      </c>
      <c r="J9" s="9"/>
      <c r="K9" s="45">
        <v>1895540.2080000001</v>
      </c>
      <c r="L9" s="44">
        <f t="shared" si="4"/>
        <v>-244.63800000003539</v>
      </c>
    </row>
    <row r="10" spans="1:12" hidden="1" x14ac:dyDescent="0.3">
      <c r="A10" s="6" t="s">
        <v>275</v>
      </c>
      <c r="B10" s="7">
        <v>2272.94</v>
      </c>
      <c r="C10" s="45">
        <f>1734096.39+1111.47</f>
        <v>1735207.8599999999</v>
      </c>
      <c r="D10" s="45">
        <f t="shared" si="0"/>
        <v>763.42000228778579</v>
      </c>
      <c r="E10" s="45">
        <v>216326.13</v>
      </c>
      <c r="F10" s="45">
        <f t="shared" si="1"/>
        <v>95.174588858482849</v>
      </c>
      <c r="G10" s="9">
        <f t="shared" ref="G10:G11" si="5">D10-F10</f>
        <v>668.24541342930297</v>
      </c>
      <c r="H10" s="9"/>
      <c r="I10" s="9">
        <f t="shared" ref="I10:I12" si="6">G10-H10</f>
        <v>668.24541342930297</v>
      </c>
      <c r="J10" s="9"/>
      <c r="K10" s="45">
        <v>1735304.8320000002</v>
      </c>
      <c r="L10" s="44">
        <f t="shared" si="4"/>
        <v>-96.972000000299886</v>
      </c>
    </row>
    <row r="11" spans="1:12" hidden="1" x14ac:dyDescent="0.3">
      <c r="A11" s="6" t="s">
        <v>276</v>
      </c>
      <c r="B11" s="7">
        <v>2272.94</v>
      </c>
      <c r="C11" s="45">
        <f>1202130.69+679.61</f>
        <v>1202810.3</v>
      </c>
      <c r="D11" s="45">
        <f t="shared" si="0"/>
        <v>529.18700009679094</v>
      </c>
      <c r="E11" s="45">
        <v>162635.13</v>
      </c>
      <c r="F11" s="45">
        <f t="shared" si="1"/>
        <v>71.552759861676947</v>
      </c>
      <c r="G11" s="9">
        <f t="shared" si="5"/>
        <v>457.63424023511402</v>
      </c>
      <c r="H11" s="9"/>
      <c r="I11" s="9">
        <f t="shared" si="6"/>
        <v>457.63424023511402</v>
      </c>
      <c r="J11" s="9"/>
      <c r="K11" s="45">
        <v>1210079.088</v>
      </c>
      <c r="L11" s="44">
        <f t="shared" si="4"/>
        <v>-7268.7879999999423</v>
      </c>
    </row>
    <row r="12" spans="1:12" x14ac:dyDescent="0.3">
      <c r="A12" s="6" t="s">
        <v>277</v>
      </c>
      <c r="B12" s="7">
        <v>2718.82</v>
      </c>
      <c r="C12" s="137">
        <v>307903.65000000002</v>
      </c>
      <c r="D12" s="131">
        <f>C12/B12</f>
        <v>113.2490014050213</v>
      </c>
      <c r="E12" s="138">
        <v>44101.5</v>
      </c>
      <c r="F12" s="131">
        <f>E12/B12</f>
        <v>16.22082373971061</v>
      </c>
      <c r="G12" s="132">
        <f>D12-F12</f>
        <v>97.028177665310693</v>
      </c>
      <c r="H12" s="132">
        <f>Свод!U123</f>
        <v>47.466111576562113</v>
      </c>
      <c r="I12" s="132">
        <f t="shared" si="6"/>
        <v>49.56206608874858</v>
      </c>
      <c r="J12" s="35">
        <f>G12*B12</f>
        <v>263802.15000000002</v>
      </c>
      <c r="K12"/>
    </row>
    <row r="13" spans="1:12" hidden="1" x14ac:dyDescent="0.3">
      <c r="A13" s="156" t="s">
        <v>27</v>
      </c>
      <c r="B13" s="157"/>
      <c r="C13" s="157"/>
      <c r="D13" s="157"/>
      <c r="E13" s="157"/>
      <c r="F13" s="157"/>
      <c r="G13" s="157"/>
      <c r="H13" s="157"/>
      <c r="I13" s="158"/>
      <c r="J13" s="37"/>
      <c r="K13" s="31"/>
      <c r="L13" s="31"/>
    </row>
    <row r="14" spans="1:12" hidden="1" x14ac:dyDescent="0.3">
      <c r="A14" s="6" t="s">
        <v>274</v>
      </c>
      <c r="B14" s="7">
        <v>2272.94</v>
      </c>
      <c r="C14" s="46">
        <v>1427383.59</v>
      </c>
      <c r="D14" s="46">
        <f>C14/B14</f>
        <v>627.98999973602474</v>
      </c>
      <c r="E14" s="46">
        <v>180007.67</v>
      </c>
      <c r="F14" s="46">
        <f>E14/B14</f>
        <v>79.195962057951377</v>
      </c>
      <c r="G14" s="9">
        <f>D14-F14</f>
        <v>548.79403767807332</v>
      </c>
      <c r="H14" s="9"/>
      <c r="I14" s="9">
        <f>G14-H14</f>
        <v>548.79403767807332</v>
      </c>
      <c r="J14" s="9"/>
      <c r="K14" s="46">
        <v>1432593.3959999999</v>
      </c>
      <c r="L14" s="44">
        <f t="shared" si="4"/>
        <v>-5209.8059999998659</v>
      </c>
    </row>
    <row r="15" spans="1:12" hidden="1" x14ac:dyDescent="0.3">
      <c r="A15" s="6" t="s">
        <v>275</v>
      </c>
      <c r="B15" s="7">
        <v>2272.94</v>
      </c>
      <c r="C15" s="46">
        <v>1240447.92</v>
      </c>
      <c r="D15" s="46">
        <f t="shared" ref="D15:D16" si="7">C15/B15</f>
        <v>545.74600297412155</v>
      </c>
      <c r="E15" s="46">
        <v>221906.51</v>
      </c>
      <c r="F15" s="46">
        <f t="shared" ref="F15:F16" si="8">E15/B15</f>
        <v>97.629726257622295</v>
      </c>
      <c r="G15" s="9">
        <f t="shared" ref="G15:G17" si="9">D15-F15</f>
        <v>448.11627671649927</v>
      </c>
      <c r="H15" s="9"/>
      <c r="I15" s="9">
        <f t="shared" ref="I15:I17" si="10">G15-H15</f>
        <v>448.11627671649927</v>
      </c>
      <c r="J15" s="9"/>
      <c r="K15" s="46">
        <v>1240447.9079999998</v>
      </c>
      <c r="L15" s="44">
        <f t="shared" si="4"/>
        <v>1.2000000104308128E-2</v>
      </c>
    </row>
    <row r="16" spans="1:12" hidden="1" x14ac:dyDescent="0.3">
      <c r="A16" s="6" t="s">
        <v>276</v>
      </c>
      <c r="B16" s="7">
        <v>2272.94</v>
      </c>
      <c r="C16" s="46">
        <v>891497.07</v>
      </c>
      <c r="D16" s="46">
        <f t="shared" si="7"/>
        <v>392.22199882091036</v>
      </c>
      <c r="E16" s="46">
        <v>166189.93</v>
      </c>
      <c r="F16" s="46">
        <f t="shared" si="8"/>
        <v>73.116725474495581</v>
      </c>
      <c r="G16" s="9">
        <f t="shared" si="9"/>
        <v>319.10527334641478</v>
      </c>
      <c r="H16" s="9"/>
      <c r="I16" s="9">
        <f t="shared" si="10"/>
        <v>319.10527334641478</v>
      </c>
      <c r="J16" s="9"/>
      <c r="K16" s="46">
        <v>891497.0639999999</v>
      </c>
      <c r="L16" s="44">
        <f t="shared" si="4"/>
        <v>6.0000000521540642E-3</v>
      </c>
    </row>
    <row r="17" spans="1:12" x14ac:dyDescent="0.3">
      <c r="A17" s="6" t="s">
        <v>277</v>
      </c>
      <c r="B17" s="7">
        <v>2718.82</v>
      </c>
      <c r="C17" s="137">
        <v>232869.65</v>
      </c>
      <c r="D17" s="131">
        <f>C17/B17</f>
        <v>85.650999330591944</v>
      </c>
      <c r="E17" s="138">
        <v>43804.9</v>
      </c>
      <c r="F17" s="131">
        <f>E17/B17</f>
        <v>16.111732295628251</v>
      </c>
      <c r="G17" s="132">
        <f t="shared" si="9"/>
        <v>69.5392670349637</v>
      </c>
      <c r="H17" s="132">
        <f>Свод!V123</f>
        <v>43.868498392836003</v>
      </c>
      <c r="I17" s="132">
        <f t="shared" si="10"/>
        <v>25.670768642127697</v>
      </c>
      <c r="J17" s="35">
        <f>G17*B17</f>
        <v>189064.75000000003</v>
      </c>
      <c r="K17"/>
    </row>
    <row r="18" spans="1:12" hidden="1" x14ac:dyDescent="0.3">
      <c r="A18" s="156" t="s">
        <v>28</v>
      </c>
      <c r="B18" s="157"/>
      <c r="C18" s="157"/>
      <c r="D18" s="157"/>
      <c r="E18" s="157"/>
      <c r="F18" s="157"/>
      <c r="G18" s="157"/>
      <c r="H18" s="157"/>
      <c r="I18" s="158"/>
      <c r="J18" s="37"/>
      <c r="K18" s="31"/>
      <c r="L18" s="31"/>
    </row>
    <row r="19" spans="1:12" hidden="1" x14ac:dyDescent="0.3">
      <c r="A19" s="6" t="s">
        <v>274</v>
      </c>
      <c r="B19" s="7">
        <v>2272.94</v>
      </c>
      <c r="C19" s="47">
        <v>1039767.77</v>
      </c>
      <c r="D19" s="47">
        <f>C19/B19</f>
        <v>457.45500101190527</v>
      </c>
      <c r="E19" s="47">
        <v>202904.99</v>
      </c>
      <c r="F19" s="47">
        <f>E19/B19</f>
        <v>89.269839942981335</v>
      </c>
      <c r="G19" s="9">
        <f>D19-F19</f>
        <v>368.18516106892395</v>
      </c>
      <c r="H19" s="9"/>
      <c r="I19" s="9">
        <f>G19-H19</f>
        <v>368.18516106892395</v>
      </c>
      <c r="J19" s="9"/>
      <c r="K19" s="47">
        <v>1052786.3639999998</v>
      </c>
      <c r="L19" s="44">
        <f t="shared" si="4"/>
        <v>-13018.593999999808</v>
      </c>
    </row>
    <row r="20" spans="1:12" hidden="1" x14ac:dyDescent="0.3">
      <c r="A20" s="6" t="s">
        <v>275</v>
      </c>
      <c r="B20" s="7">
        <v>2272.94</v>
      </c>
      <c r="C20" s="47">
        <v>872318.01</v>
      </c>
      <c r="D20" s="47">
        <f t="shared" ref="D20:D21" si="11">C20/B20</f>
        <v>383.78400221739247</v>
      </c>
      <c r="E20" s="47">
        <v>226568.71</v>
      </c>
      <c r="F20" s="47">
        <f t="shared" ref="F20:F21" si="12">E20/B20</f>
        <v>99.680902267547751</v>
      </c>
      <c r="G20" s="9">
        <f t="shared" ref="G20:G22" si="13">D20-F20</f>
        <v>284.1030999498447</v>
      </c>
      <c r="H20" s="9"/>
      <c r="I20" s="9">
        <f t="shared" ref="I20:I22" si="14">G20-H20</f>
        <v>284.1030999498447</v>
      </c>
      <c r="J20" s="9"/>
      <c r="K20" s="47">
        <v>872318.00400000007</v>
      </c>
      <c r="L20" s="44">
        <f t="shared" si="4"/>
        <v>5.9999999357387424E-3</v>
      </c>
    </row>
    <row r="21" spans="1:12" hidden="1" x14ac:dyDescent="0.3">
      <c r="A21" s="6" t="s">
        <v>276</v>
      </c>
      <c r="B21" s="7">
        <v>2272.94</v>
      </c>
      <c r="C21" s="47">
        <v>658527.54</v>
      </c>
      <c r="D21" s="47">
        <f t="shared" si="11"/>
        <v>289.7249993400618</v>
      </c>
      <c r="E21" s="47">
        <v>155365.51999999999</v>
      </c>
      <c r="F21" s="47">
        <f t="shared" si="12"/>
        <v>68.354430825274747</v>
      </c>
      <c r="G21" s="9">
        <f t="shared" si="13"/>
        <v>221.37056851478707</v>
      </c>
      <c r="H21" s="9"/>
      <c r="I21" s="9">
        <f t="shared" si="14"/>
        <v>221.37056851478707</v>
      </c>
      <c r="J21" s="9"/>
      <c r="K21" s="47">
        <v>658527.53999999992</v>
      </c>
      <c r="L21" s="44">
        <f t="shared" si="4"/>
        <v>0</v>
      </c>
    </row>
    <row r="22" spans="1:12" x14ac:dyDescent="0.3">
      <c r="A22" s="6" t="s">
        <v>277</v>
      </c>
      <c r="B22" s="7">
        <v>2718.82</v>
      </c>
      <c r="C22" s="137">
        <v>165983.96</v>
      </c>
      <c r="D22" s="131">
        <f>C22/B22</f>
        <v>61.049999632193369</v>
      </c>
      <c r="E22" s="138">
        <v>48577.120000000003</v>
      </c>
      <c r="F22" s="131">
        <f>E22/B22</f>
        <v>17.866986413223383</v>
      </c>
      <c r="G22" s="132">
        <f t="shared" si="13"/>
        <v>43.18301321896999</v>
      </c>
      <c r="H22" s="132">
        <f>Свод!W123</f>
        <v>37.680743693480217</v>
      </c>
      <c r="I22" s="132">
        <f t="shared" si="14"/>
        <v>5.5022695254897727</v>
      </c>
      <c r="J22" s="35">
        <f>G22*B22</f>
        <v>117406.84</v>
      </c>
      <c r="K22"/>
    </row>
    <row r="23" spans="1:12" hidden="1" x14ac:dyDescent="0.3">
      <c r="A23" s="156" t="s">
        <v>29</v>
      </c>
      <c r="B23" s="157"/>
      <c r="C23" s="157"/>
      <c r="D23" s="157"/>
      <c r="E23" s="157"/>
      <c r="F23" s="157"/>
      <c r="G23" s="157"/>
      <c r="H23" s="157"/>
      <c r="I23" s="158"/>
      <c r="J23" s="37"/>
      <c r="K23" s="31"/>
      <c r="L23" s="31"/>
    </row>
    <row r="24" spans="1:12" hidden="1" x14ac:dyDescent="0.3">
      <c r="A24" s="6" t="s">
        <v>274</v>
      </c>
      <c r="B24" s="7">
        <v>2272.94</v>
      </c>
      <c r="C24" s="48">
        <v>680584.15</v>
      </c>
      <c r="D24" s="48">
        <f>C24/B24</f>
        <v>299.42899944565187</v>
      </c>
      <c r="E24" s="48">
        <v>188591.61</v>
      </c>
      <c r="F24" s="48">
        <f>E24/B24</f>
        <v>82.972542170052876</v>
      </c>
      <c r="G24" s="9">
        <f>D24-F24</f>
        <v>216.45645727559901</v>
      </c>
      <c r="H24" s="9">
        <v>0</v>
      </c>
      <c r="I24" s="9">
        <f>G24-H24</f>
        <v>216.45645727559901</v>
      </c>
      <c r="J24" s="9"/>
      <c r="K24" s="48">
        <v>680584.15199999989</v>
      </c>
      <c r="L24" s="44">
        <f t="shared" si="4"/>
        <v>-1.999999862164259E-3</v>
      </c>
    </row>
    <row r="25" spans="1:12" hidden="1" x14ac:dyDescent="0.3">
      <c r="A25" s="6" t="s">
        <v>275</v>
      </c>
      <c r="B25" s="7">
        <v>2272.94</v>
      </c>
      <c r="C25" s="48">
        <v>585920.75</v>
      </c>
      <c r="D25" s="48">
        <f t="shared" ref="D25:D26" si="15">C25/B25</f>
        <v>257.78100169824103</v>
      </c>
      <c r="E25" s="48">
        <v>229638.68</v>
      </c>
      <c r="F25" s="48">
        <f t="shared" ref="F25:F26" si="16">E25/B25</f>
        <v>101.03156264573636</v>
      </c>
      <c r="G25" s="9">
        <f t="shared" ref="G25:G26" si="17">D25-F25</f>
        <v>156.74943905250467</v>
      </c>
      <c r="H25" s="9">
        <v>0</v>
      </c>
      <c r="I25" s="9">
        <f t="shared" ref="I25:I26" si="18">G25-H25</f>
        <v>156.74943905250467</v>
      </c>
      <c r="J25" s="9"/>
      <c r="K25" s="48">
        <v>585920.74799999991</v>
      </c>
      <c r="L25" s="44">
        <f t="shared" si="4"/>
        <v>2.0000000949949026E-3</v>
      </c>
    </row>
    <row r="26" spans="1:12" hidden="1" x14ac:dyDescent="0.3">
      <c r="A26" s="6" t="s">
        <v>276</v>
      </c>
      <c r="B26" s="7">
        <v>2272.94</v>
      </c>
      <c r="C26" s="48">
        <v>468050.62</v>
      </c>
      <c r="D26" s="48">
        <f t="shared" si="15"/>
        <v>205.92299840734907</v>
      </c>
      <c r="E26" s="48">
        <v>149751.84</v>
      </c>
      <c r="F26" s="48">
        <f t="shared" si="16"/>
        <v>65.884642797434154</v>
      </c>
      <c r="G26" s="9">
        <f t="shared" si="17"/>
        <v>140.0383556099149</v>
      </c>
      <c r="H26" s="9">
        <v>0</v>
      </c>
      <c r="I26" s="9">
        <f t="shared" si="18"/>
        <v>140.0383556099149</v>
      </c>
      <c r="J26" s="9"/>
      <c r="K26" s="48">
        <v>468050.61599999998</v>
      </c>
      <c r="L26" s="44">
        <f t="shared" si="4"/>
        <v>4.0000000153668225E-3</v>
      </c>
    </row>
    <row r="27" spans="1:12" x14ac:dyDescent="0.3">
      <c r="A27" s="6" t="s">
        <v>277</v>
      </c>
      <c r="B27" s="7"/>
      <c r="C27" s="133"/>
      <c r="D27" s="131"/>
      <c r="E27" s="133"/>
      <c r="F27" s="131"/>
      <c r="G27" s="132"/>
      <c r="H27" s="132"/>
      <c r="I27" s="132"/>
      <c r="J27" s="35">
        <f>G27*B27</f>
        <v>0</v>
      </c>
      <c r="K27"/>
    </row>
    <row r="28" spans="1:12" hidden="1" x14ac:dyDescent="0.3">
      <c r="A28" s="156" t="s">
        <v>30</v>
      </c>
      <c r="B28" s="157"/>
      <c r="C28" s="157"/>
      <c r="D28" s="157"/>
      <c r="E28" s="157"/>
      <c r="F28" s="157"/>
      <c r="G28" s="157"/>
      <c r="H28" s="157"/>
      <c r="I28" s="158"/>
      <c r="J28" s="37"/>
      <c r="K28" s="31"/>
      <c r="L28" s="31"/>
    </row>
    <row r="29" spans="1:12" hidden="1" x14ac:dyDescent="0.3">
      <c r="A29" s="6" t="s">
        <v>274</v>
      </c>
      <c r="B29" s="7">
        <v>2272.94</v>
      </c>
      <c r="C29" s="49">
        <v>299237.09999999998</v>
      </c>
      <c r="D29" s="49">
        <f>C29/B29</f>
        <v>131.65200137267149</v>
      </c>
      <c r="E29" s="49">
        <v>178640.9</v>
      </c>
      <c r="F29" s="49">
        <f>E29/B29</f>
        <v>78.594639541738886</v>
      </c>
      <c r="G29" s="9">
        <f>D29-F29</f>
        <v>53.057361830932606</v>
      </c>
      <c r="H29" s="9">
        <v>0</v>
      </c>
      <c r="I29" s="9">
        <f>G29-H29</f>
        <v>53.057361830932606</v>
      </c>
      <c r="J29" s="9"/>
      <c r="K29" s="49">
        <v>299237.09999999998</v>
      </c>
      <c r="L29" s="44">
        <f t="shared" si="4"/>
        <v>0</v>
      </c>
    </row>
    <row r="30" spans="1:12" hidden="1" x14ac:dyDescent="0.3">
      <c r="A30" s="6" t="s">
        <v>275</v>
      </c>
      <c r="B30" s="7">
        <v>2272.94</v>
      </c>
      <c r="C30" s="49">
        <v>276500.88</v>
      </c>
      <c r="D30" s="49">
        <f t="shared" ref="D30:D31" si="19">C30/B30</f>
        <v>121.64900085352011</v>
      </c>
      <c r="E30" s="49">
        <v>184850.51</v>
      </c>
      <c r="F30" s="49">
        <f t="shared" ref="F30:F31" si="20">E30/B30</f>
        <v>81.32661222909536</v>
      </c>
      <c r="G30" s="9">
        <f t="shared" ref="G30:G31" si="21">D30-F30</f>
        <v>40.322388624424747</v>
      </c>
      <c r="H30" s="9">
        <v>0</v>
      </c>
      <c r="I30" s="9">
        <f t="shared" ref="I30:I31" si="22">G30-H30</f>
        <v>40.322388624424747</v>
      </c>
      <c r="J30" s="9"/>
      <c r="K30" s="49">
        <v>276500.88</v>
      </c>
      <c r="L30" s="44">
        <f t="shared" si="4"/>
        <v>0</v>
      </c>
    </row>
    <row r="31" spans="1:12" hidden="1" x14ac:dyDescent="0.3">
      <c r="A31" s="6" t="s">
        <v>276</v>
      </c>
      <c r="B31" s="7">
        <v>2272.94</v>
      </c>
      <c r="C31" s="49">
        <v>249746.1</v>
      </c>
      <c r="D31" s="49">
        <f t="shared" si="19"/>
        <v>109.87799941925435</v>
      </c>
      <c r="E31" s="49">
        <v>178991.52</v>
      </c>
      <c r="F31" s="49">
        <f t="shared" si="20"/>
        <v>78.748897903156262</v>
      </c>
      <c r="G31" s="9">
        <f t="shared" si="21"/>
        <v>31.129101516098089</v>
      </c>
      <c r="H31" s="9">
        <v>0</v>
      </c>
      <c r="I31" s="9">
        <f t="shared" si="22"/>
        <v>31.129101516098089</v>
      </c>
      <c r="J31" s="9"/>
      <c r="K31" s="49">
        <v>249746.09999999998</v>
      </c>
      <c r="L31" s="44">
        <f t="shared" si="4"/>
        <v>0</v>
      </c>
    </row>
    <row r="32" spans="1:12" x14ac:dyDescent="0.3">
      <c r="A32" s="6" t="s">
        <v>277</v>
      </c>
      <c r="B32" s="7"/>
      <c r="C32" s="133"/>
      <c r="D32" s="131"/>
      <c r="E32" s="133"/>
      <c r="F32" s="131"/>
      <c r="G32" s="132"/>
      <c r="H32" s="132"/>
      <c r="I32" s="132"/>
      <c r="J32" s="35">
        <f>G32*B32</f>
        <v>0</v>
      </c>
      <c r="K32"/>
    </row>
    <row r="33" spans="1:12" hidden="1" x14ac:dyDescent="0.3">
      <c r="A33" s="156" t="s">
        <v>31</v>
      </c>
      <c r="B33" s="157"/>
      <c r="C33" s="157"/>
      <c r="D33" s="157"/>
      <c r="E33" s="157"/>
      <c r="F33" s="157"/>
      <c r="G33" s="157"/>
      <c r="H33" s="157"/>
      <c r="I33" s="158"/>
      <c r="J33" s="37"/>
      <c r="K33" s="31"/>
      <c r="L33" s="31"/>
    </row>
    <row r="34" spans="1:12" hidden="1" x14ac:dyDescent="0.3">
      <c r="A34" s="6" t="s">
        <v>274</v>
      </c>
      <c r="B34" s="7">
        <v>2325.17</v>
      </c>
      <c r="C34" s="50">
        <v>234793.34</v>
      </c>
      <c r="D34" s="50">
        <f>C34/B34</f>
        <v>100.9789993849912</v>
      </c>
      <c r="E34" s="50">
        <v>209790.61</v>
      </c>
      <c r="F34" s="50">
        <f>E34/B34</f>
        <v>90.225923265825713</v>
      </c>
      <c r="G34" s="9">
        <f>D34-F34</f>
        <v>10.753076119165485</v>
      </c>
      <c r="H34" s="9">
        <v>0</v>
      </c>
      <c r="I34" s="9">
        <f>G34-H34</f>
        <v>10.753076119165485</v>
      </c>
      <c r="J34" s="9"/>
      <c r="K34" s="31">
        <v>234793.34399999998</v>
      </c>
      <c r="L34" s="44">
        <f t="shared" si="4"/>
        <v>-3.999999986262992E-3</v>
      </c>
    </row>
    <row r="35" spans="1:12" hidden="1" x14ac:dyDescent="0.3">
      <c r="A35" s="6" t="s">
        <v>275</v>
      </c>
      <c r="B35" s="7">
        <v>2325.17</v>
      </c>
      <c r="C35" s="50">
        <v>265178.65999999997</v>
      </c>
      <c r="D35" s="50">
        <f t="shared" ref="D35:D36" si="23">C35/B35</f>
        <v>114.0469987140725</v>
      </c>
      <c r="E35" s="50">
        <v>205476.42</v>
      </c>
      <c r="F35" s="50">
        <f t="shared" ref="F35:F36" si="24">E35/B35</f>
        <v>88.370493340271892</v>
      </c>
      <c r="G35" s="9">
        <f t="shared" ref="G35:G36" si="25">D35-F35</f>
        <v>25.676505373800609</v>
      </c>
      <c r="H35" s="9">
        <v>0</v>
      </c>
      <c r="I35" s="9">
        <f t="shared" ref="I35:I36" si="26">G35-H35</f>
        <v>25.676505373800609</v>
      </c>
      <c r="J35" s="9"/>
      <c r="K35" s="31">
        <v>265178.66399999999</v>
      </c>
      <c r="L35" s="44">
        <f t="shared" si="4"/>
        <v>-4.0000000153668225E-3</v>
      </c>
    </row>
    <row r="36" spans="1:12" hidden="1" x14ac:dyDescent="0.3">
      <c r="A36" s="6" t="s">
        <v>276</v>
      </c>
      <c r="B36" s="7">
        <v>2325.17</v>
      </c>
      <c r="C36" s="50">
        <v>202552.54</v>
      </c>
      <c r="D36" s="50">
        <f t="shared" si="23"/>
        <v>87.113002490140502</v>
      </c>
      <c r="E36" s="50">
        <v>150476.51</v>
      </c>
      <c r="F36" s="50">
        <f t="shared" si="24"/>
        <v>64.716347621894315</v>
      </c>
      <c r="G36" s="9">
        <f t="shared" si="25"/>
        <v>22.396654868246188</v>
      </c>
      <c r="H36" s="9">
        <v>0</v>
      </c>
      <c r="I36" s="9">
        <f t="shared" si="26"/>
        <v>22.396654868246188</v>
      </c>
      <c r="J36" s="9"/>
      <c r="K36" s="31">
        <v>202552.53599999999</v>
      </c>
      <c r="L36" s="44">
        <f t="shared" si="4"/>
        <v>4.0000000153668225E-3</v>
      </c>
    </row>
    <row r="37" spans="1:12" x14ac:dyDescent="0.3">
      <c r="A37" s="6" t="s">
        <v>277</v>
      </c>
      <c r="B37" s="130"/>
      <c r="C37" s="133"/>
      <c r="D37" s="131"/>
      <c r="E37" s="133"/>
      <c r="F37" s="131"/>
      <c r="G37" s="132"/>
      <c r="H37" s="132"/>
      <c r="I37" s="132"/>
      <c r="J37" s="35">
        <f>G37*B37</f>
        <v>0</v>
      </c>
      <c r="K37"/>
    </row>
    <row r="38" spans="1:12" hidden="1" x14ac:dyDescent="0.3">
      <c r="A38" s="155" t="s">
        <v>32</v>
      </c>
      <c r="B38" s="155"/>
      <c r="C38" s="155"/>
      <c r="D38" s="155"/>
      <c r="E38" s="155"/>
      <c r="F38" s="155"/>
      <c r="G38" s="155"/>
      <c r="H38" s="155"/>
      <c r="I38" s="155"/>
      <c r="J38" s="36"/>
      <c r="K38" s="31"/>
      <c r="L38" s="31"/>
    </row>
    <row r="39" spans="1:12" hidden="1" x14ac:dyDescent="0.3">
      <c r="A39" s="6" t="s">
        <v>274</v>
      </c>
      <c r="B39" s="7">
        <v>2325.17</v>
      </c>
      <c r="C39" s="51">
        <v>331443.69</v>
      </c>
      <c r="D39" s="51">
        <f>C39/B39</f>
        <v>142.54600308794625</v>
      </c>
      <c r="E39" s="51">
        <v>190006.92</v>
      </c>
      <c r="F39" s="51">
        <f>E39/B39</f>
        <v>81.717431413617078</v>
      </c>
      <c r="G39" s="9">
        <f>D39-F39</f>
        <v>60.828571674329169</v>
      </c>
      <c r="H39" s="9">
        <v>0</v>
      </c>
      <c r="I39" s="9">
        <f>G39-H39</f>
        <v>60.828571674329169</v>
      </c>
      <c r="J39" s="9"/>
      <c r="K39" s="51">
        <v>331443.68400000001</v>
      </c>
      <c r="L39" s="44">
        <f t="shared" si="4"/>
        <v>5.9999999939464033E-3</v>
      </c>
    </row>
    <row r="40" spans="1:12" hidden="1" x14ac:dyDescent="0.3">
      <c r="A40" s="6" t="s">
        <v>275</v>
      </c>
      <c r="B40" s="7">
        <v>2325.17</v>
      </c>
      <c r="C40" s="51">
        <v>339109.77</v>
      </c>
      <c r="D40" s="51">
        <f t="shared" ref="D40:D41" si="27">C40/B40</f>
        <v>145.84300072682859</v>
      </c>
      <c r="E40" s="51">
        <v>204781.26</v>
      </c>
      <c r="F40" s="51">
        <f t="shared" ref="F40:F41" si="28">E40/B40</f>
        <v>88.071521652180266</v>
      </c>
      <c r="G40" s="9">
        <f t="shared" ref="G40:G41" si="29">D40-F40</f>
        <v>57.771479074648326</v>
      </c>
      <c r="H40" s="9">
        <v>0</v>
      </c>
      <c r="I40" s="9">
        <f t="shared" ref="I40:I41" si="30">G40-H40</f>
        <v>57.771479074648326</v>
      </c>
      <c r="J40" s="9"/>
      <c r="K40" s="51">
        <v>339109.77599999995</v>
      </c>
      <c r="L40" s="44">
        <f t="shared" si="4"/>
        <v>-5.9999999357387424E-3</v>
      </c>
    </row>
    <row r="41" spans="1:12" hidden="1" x14ac:dyDescent="0.3">
      <c r="A41" s="6" t="s">
        <v>276</v>
      </c>
      <c r="B41" s="7">
        <v>2325.17</v>
      </c>
      <c r="C41" s="51">
        <v>269352.34999999998</v>
      </c>
      <c r="D41" s="51">
        <f t="shared" si="27"/>
        <v>115.8420029503219</v>
      </c>
      <c r="E41" s="51">
        <v>161566.57999999999</v>
      </c>
      <c r="F41" s="51">
        <f t="shared" si="28"/>
        <v>69.485921459506173</v>
      </c>
      <c r="G41" s="9">
        <f t="shared" si="29"/>
        <v>46.356081490815725</v>
      </c>
      <c r="H41" s="9">
        <v>0</v>
      </c>
      <c r="I41" s="9">
        <f t="shared" si="30"/>
        <v>46.356081490815725</v>
      </c>
      <c r="J41" s="9"/>
      <c r="K41" s="51">
        <v>269352.348</v>
      </c>
      <c r="L41" s="44">
        <f t="shared" si="4"/>
        <v>1.9999999785795808E-3</v>
      </c>
    </row>
    <row r="42" spans="1:12" x14ac:dyDescent="0.3">
      <c r="A42" s="6" t="s">
        <v>277</v>
      </c>
      <c r="B42" s="130"/>
      <c r="C42" s="133"/>
      <c r="D42" s="131"/>
      <c r="E42" s="133"/>
      <c r="F42" s="131"/>
      <c r="G42" s="132"/>
      <c r="H42" s="132"/>
      <c r="I42" s="132"/>
      <c r="J42" s="35">
        <f>G42*B42</f>
        <v>0</v>
      </c>
      <c r="K42"/>
    </row>
    <row r="43" spans="1:12" hidden="1" x14ac:dyDescent="0.3">
      <c r="A43" s="155" t="s">
        <v>33</v>
      </c>
      <c r="B43" s="155"/>
      <c r="C43" s="155"/>
      <c r="D43" s="155"/>
      <c r="E43" s="155"/>
      <c r="F43" s="155"/>
      <c r="G43" s="155"/>
      <c r="H43" s="155"/>
      <c r="I43" s="155"/>
      <c r="J43" s="36"/>
      <c r="K43" s="31"/>
      <c r="L43" s="31"/>
    </row>
    <row r="44" spans="1:12" hidden="1" x14ac:dyDescent="0.3">
      <c r="A44" s="6" t="s">
        <v>274</v>
      </c>
      <c r="B44" s="7">
        <v>2325.17</v>
      </c>
      <c r="C44" s="48">
        <v>616993.16</v>
      </c>
      <c r="D44" s="48">
        <f>C44/B44</f>
        <v>265.3539999225863</v>
      </c>
      <c r="E44" s="48">
        <v>220320.18</v>
      </c>
      <c r="F44" s="48">
        <f>E44/B44</f>
        <v>94.754439460340535</v>
      </c>
      <c r="G44" s="9">
        <f>D44-F44</f>
        <v>170.59956046224576</v>
      </c>
      <c r="H44" s="9">
        <v>0</v>
      </c>
      <c r="I44" s="9">
        <f>G44-H44</f>
        <v>170.59956046224576</v>
      </c>
      <c r="J44" s="9"/>
      <c r="K44" s="48">
        <v>616993.16399999999</v>
      </c>
      <c r="L44" s="44">
        <f t="shared" si="4"/>
        <v>-3.9999999571591616E-3</v>
      </c>
    </row>
    <row r="45" spans="1:12" hidden="1" x14ac:dyDescent="0.3">
      <c r="A45" s="6" t="s">
        <v>275</v>
      </c>
      <c r="B45" s="7">
        <v>2325.17</v>
      </c>
      <c r="C45" s="48">
        <v>577583.86</v>
      </c>
      <c r="D45" s="48">
        <f t="shared" ref="D45:D46" si="31">C45/B45</f>
        <v>248.40500264496788</v>
      </c>
      <c r="E45" s="48">
        <v>222779.06</v>
      </c>
      <c r="F45" s="48">
        <f t="shared" ref="F45:F46" si="32">E45/B45</f>
        <v>95.811944933058655</v>
      </c>
      <c r="G45" s="9">
        <f t="shared" ref="G45:G46" si="33">D45-F45</f>
        <v>152.59305771190924</v>
      </c>
      <c r="H45" s="9">
        <v>0</v>
      </c>
      <c r="I45" s="9">
        <f t="shared" ref="I45:I46" si="34">G45-H45</f>
        <v>152.59305771190924</v>
      </c>
      <c r="J45" s="9"/>
      <c r="K45" s="48">
        <v>577583.85600000003</v>
      </c>
      <c r="L45" s="44">
        <f t="shared" si="4"/>
        <v>3.9999999571591616E-3</v>
      </c>
    </row>
    <row r="46" spans="1:12" hidden="1" x14ac:dyDescent="0.3">
      <c r="A46" s="6" t="s">
        <v>276</v>
      </c>
      <c r="B46" s="7">
        <v>2325.17</v>
      </c>
      <c r="C46" s="48">
        <v>427233.72</v>
      </c>
      <c r="D46" s="48">
        <f t="shared" si="31"/>
        <v>183.74300373736114</v>
      </c>
      <c r="E46" s="48">
        <v>137108.84</v>
      </c>
      <c r="F46" s="48">
        <f t="shared" si="32"/>
        <v>58.967232503429855</v>
      </c>
      <c r="G46" s="9">
        <f t="shared" si="33"/>
        <v>124.77577123393128</v>
      </c>
      <c r="H46" s="9">
        <v>0</v>
      </c>
      <c r="I46" s="9">
        <f t="shared" si="34"/>
        <v>124.77577123393128</v>
      </c>
      <c r="J46" s="9"/>
      <c r="K46" s="48">
        <v>427233.72</v>
      </c>
      <c r="L46" s="44">
        <f t="shared" si="4"/>
        <v>0</v>
      </c>
    </row>
    <row r="47" spans="1:12" x14ac:dyDescent="0.3">
      <c r="A47" s="6" t="s">
        <v>277</v>
      </c>
      <c r="B47" s="130"/>
      <c r="C47" s="133"/>
      <c r="D47" s="131"/>
      <c r="E47" s="133"/>
      <c r="F47" s="131"/>
      <c r="G47" s="132"/>
      <c r="H47" s="132"/>
      <c r="I47" s="132"/>
      <c r="J47" s="35">
        <f>G47*B47</f>
        <v>0</v>
      </c>
      <c r="K47"/>
    </row>
    <row r="48" spans="1:12" hidden="1" x14ac:dyDescent="0.3">
      <c r="A48" s="156" t="s">
        <v>1</v>
      </c>
      <c r="B48" s="157"/>
      <c r="C48" s="157"/>
      <c r="D48" s="157"/>
      <c r="E48" s="157"/>
      <c r="F48" s="157"/>
      <c r="G48" s="157"/>
      <c r="H48" s="157"/>
      <c r="I48" s="158"/>
      <c r="J48" s="37"/>
      <c r="K48" s="31"/>
      <c r="L48" s="31"/>
    </row>
    <row r="49" spans="1:12" hidden="1" x14ac:dyDescent="0.3">
      <c r="A49" s="6" t="s">
        <v>274</v>
      </c>
      <c r="B49" s="7">
        <v>2325.17</v>
      </c>
      <c r="C49" s="52">
        <v>1065320.82</v>
      </c>
      <c r="D49" s="52">
        <f>C49/B49</f>
        <v>458.16900269657702</v>
      </c>
      <c r="E49" s="52">
        <v>245061.82</v>
      </c>
      <c r="F49" s="52">
        <f>E49/B49</f>
        <v>105.39522701565907</v>
      </c>
      <c r="G49" s="9">
        <f>D49-F49</f>
        <v>352.77377568091794</v>
      </c>
      <c r="H49" s="9"/>
      <c r="I49" s="9">
        <f>G49-H49</f>
        <v>352.77377568091794</v>
      </c>
      <c r="J49" s="9"/>
      <c r="K49" s="52">
        <v>1065320.8199999998</v>
      </c>
      <c r="L49" s="44">
        <f t="shared" si="4"/>
        <v>0</v>
      </c>
    </row>
    <row r="50" spans="1:12" hidden="1" x14ac:dyDescent="0.3">
      <c r="A50" s="6" t="s">
        <v>275</v>
      </c>
      <c r="B50" s="7">
        <v>2325.17</v>
      </c>
      <c r="C50" s="52">
        <v>950717.84</v>
      </c>
      <c r="D50" s="52">
        <f t="shared" ref="D50:D51" si="35">C50/B50</f>
        <v>408.88100224929786</v>
      </c>
      <c r="E50" s="52">
        <v>233520.8</v>
      </c>
      <c r="F50" s="52">
        <f t="shared" ref="F50:F51" si="36">E50/B50</f>
        <v>100.43171036956437</v>
      </c>
      <c r="G50" s="9">
        <f t="shared" ref="G50:G51" si="37">D50-F50</f>
        <v>308.44929187973349</v>
      </c>
      <c r="H50" s="9"/>
      <c r="I50" s="9">
        <f t="shared" ref="I50:I51" si="38">G50-H50</f>
        <v>308.44929187973349</v>
      </c>
      <c r="J50" s="9"/>
      <c r="K50" s="52">
        <v>950717.84399999992</v>
      </c>
      <c r="L50" s="44">
        <f t="shared" si="4"/>
        <v>-3.9999999571591616E-3</v>
      </c>
    </row>
    <row r="51" spans="1:12" hidden="1" x14ac:dyDescent="0.3">
      <c r="A51" s="6" t="s">
        <v>276</v>
      </c>
      <c r="B51" s="7">
        <v>2325.17</v>
      </c>
      <c r="C51" s="52">
        <v>688778.14</v>
      </c>
      <c r="D51" s="52">
        <f t="shared" si="35"/>
        <v>296.22700275678767</v>
      </c>
      <c r="E51" s="52">
        <v>194854.09</v>
      </c>
      <c r="F51" s="52">
        <f t="shared" si="36"/>
        <v>83.802083288533737</v>
      </c>
      <c r="G51" s="9">
        <f t="shared" si="37"/>
        <v>212.42491946825393</v>
      </c>
      <c r="H51" s="9"/>
      <c r="I51" s="9">
        <f t="shared" si="38"/>
        <v>212.42491946825393</v>
      </c>
      <c r="J51" s="9"/>
      <c r="K51" s="52">
        <v>688778.13600000006</v>
      </c>
      <c r="L51" s="44">
        <f t="shared" si="4"/>
        <v>3.9999999571591616E-3</v>
      </c>
    </row>
    <row r="52" spans="1:12" x14ac:dyDescent="0.3">
      <c r="A52" s="6" t="s">
        <v>277</v>
      </c>
      <c r="B52" s="130"/>
      <c r="C52" s="133"/>
      <c r="D52" s="131"/>
      <c r="E52" s="133"/>
      <c r="F52" s="131"/>
      <c r="G52" s="132"/>
      <c r="H52" s="132"/>
      <c r="I52" s="132"/>
      <c r="J52" s="35">
        <f>G52*B52</f>
        <v>0</v>
      </c>
      <c r="K52"/>
    </row>
    <row r="53" spans="1:12" hidden="1" x14ac:dyDescent="0.3">
      <c r="A53" s="155" t="s">
        <v>2</v>
      </c>
      <c r="B53" s="155"/>
      <c r="C53" s="155"/>
      <c r="D53" s="155"/>
      <c r="E53" s="155"/>
      <c r="F53" s="155"/>
      <c r="G53" s="155"/>
      <c r="H53" s="155"/>
      <c r="I53" s="155"/>
      <c r="J53" s="36"/>
      <c r="K53" s="31"/>
      <c r="L53" s="31"/>
    </row>
    <row r="54" spans="1:12" hidden="1" x14ac:dyDescent="0.3">
      <c r="A54" s="6" t="s">
        <v>274</v>
      </c>
      <c r="B54" s="7">
        <v>2325.17</v>
      </c>
      <c r="C54" s="8">
        <v>1398103.8</v>
      </c>
      <c r="D54" s="9">
        <v>601.29100237832074</v>
      </c>
      <c r="E54" s="8">
        <v>249619.75</v>
      </c>
      <c r="F54" s="9">
        <v>107.35548368506389</v>
      </c>
      <c r="G54" s="9">
        <f>D54-F54</f>
        <v>493.93551869325688</v>
      </c>
      <c r="H54" s="9"/>
      <c r="I54" s="9">
        <f>G54-H54</f>
        <v>493.93551869325688</v>
      </c>
      <c r="J54" s="9"/>
      <c r="K54" s="31"/>
      <c r="L54" s="31"/>
    </row>
    <row r="55" spans="1:12" hidden="1" x14ac:dyDescent="0.3">
      <c r="A55" s="6" t="s">
        <v>275</v>
      </c>
      <c r="B55" s="7">
        <v>2325.17</v>
      </c>
      <c r="C55" s="8">
        <v>1175887.3</v>
      </c>
      <c r="D55" s="9">
        <v>505.7210010450849</v>
      </c>
      <c r="E55" s="8">
        <v>248164.56</v>
      </c>
      <c r="F55" s="9">
        <v>106.72964127354129</v>
      </c>
      <c r="G55" s="9">
        <f t="shared" ref="G55:G56" si="39">D55-F55</f>
        <v>398.99135977154361</v>
      </c>
      <c r="H55" s="9"/>
      <c r="I55" s="9">
        <f t="shared" ref="I55:I56" si="40">G55-H55</f>
        <v>398.99135977154361</v>
      </c>
      <c r="J55" s="9"/>
      <c r="K55" s="31"/>
      <c r="L55" s="31"/>
    </row>
    <row r="56" spans="1:12" hidden="1" x14ac:dyDescent="0.3">
      <c r="A56" s="6" t="s">
        <v>276</v>
      </c>
      <c r="B56" s="7">
        <v>2325.17</v>
      </c>
      <c r="C56" s="8">
        <v>841683.64</v>
      </c>
      <c r="D56" s="9">
        <v>361.9880008773552</v>
      </c>
      <c r="E56" s="8">
        <v>178045.24</v>
      </c>
      <c r="F56" s="9">
        <v>76.572998963516639</v>
      </c>
      <c r="G56" s="9">
        <f t="shared" si="39"/>
        <v>285.41500191383858</v>
      </c>
      <c r="H56" s="9"/>
      <c r="I56" s="9">
        <f t="shared" si="40"/>
        <v>285.41500191383858</v>
      </c>
      <c r="J56" s="9"/>
      <c r="K56" s="31"/>
      <c r="L56" s="31"/>
    </row>
    <row r="57" spans="1:12" x14ac:dyDescent="0.3">
      <c r="A57" s="6" t="s">
        <v>277</v>
      </c>
      <c r="B57" s="130"/>
      <c r="C57" s="134"/>
      <c r="D57" s="131"/>
      <c r="E57" s="134"/>
      <c r="F57" s="131"/>
      <c r="G57" s="132"/>
      <c r="H57" s="132"/>
      <c r="I57" s="132"/>
      <c r="J57" s="35">
        <f>G57*B57</f>
        <v>0</v>
      </c>
      <c r="K57"/>
    </row>
    <row r="58" spans="1:12" hidden="1" x14ac:dyDescent="0.3">
      <c r="A58" s="155" t="s">
        <v>3</v>
      </c>
      <c r="B58" s="155"/>
      <c r="C58" s="155"/>
      <c r="D58" s="155"/>
      <c r="E58" s="155"/>
      <c r="F58" s="155"/>
      <c r="G58" s="155"/>
      <c r="H58" s="155"/>
      <c r="I58" s="155"/>
      <c r="J58" s="36"/>
      <c r="K58" s="31"/>
      <c r="L58" s="31"/>
    </row>
    <row r="59" spans="1:12" hidden="1" x14ac:dyDescent="0.3">
      <c r="A59" s="6" t="s">
        <v>274</v>
      </c>
      <c r="B59" s="7">
        <v>2325.17</v>
      </c>
      <c r="C59" s="8"/>
      <c r="D59" s="9">
        <v>800.43878262571388</v>
      </c>
      <c r="E59" s="8">
        <v>251131.37</v>
      </c>
      <c r="F59" s="9">
        <v>108.00559528980676</v>
      </c>
      <c r="G59" s="9">
        <f>D59-F59</f>
        <v>692.43318733590718</v>
      </c>
      <c r="H59" s="9"/>
      <c r="I59" s="9">
        <f>G59-H59</f>
        <v>692.43318733590718</v>
      </c>
      <c r="J59" s="9"/>
      <c r="K59" s="31"/>
      <c r="L59" s="31"/>
    </row>
    <row r="60" spans="1:12" hidden="1" x14ac:dyDescent="0.3">
      <c r="A60" s="6" t="s">
        <v>275</v>
      </c>
      <c r="B60" s="7">
        <v>2325.17</v>
      </c>
      <c r="C60" s="8"/>
      <c r="D60" s="9">
        <v>665.16010328625339</v>
      </c>
      <c r="E60" s="8">
        <v>261869.85</v>
      </c>
      <c r="F60" s="9">
        <v>112.62395867829019</v>
      </c>
      <c r="G60" s="9">
        <f t="shared" ref="G60:G61" si="41">D60-F60</f>
        <v>552.53614460796325</v>
      </c>
      <c r="H60" s="9"/>
      <c r="I60" s="9">
        <f t="shared" ref="I60:I61" si="42">G60-H60</f>
        <v>552.53614460796325</v>
      </c>
      <c r="J60" s="9"/>
      <c r="K60" s="31"/>
      <c r="L60" s="31"/>
    </row>
    <row r="61" spans="1:12" hidden="1" x14ac:dyDescent="0.3">
      <c r="A61" s="6" t="s">
        <v>276</v>
      </c>
      <c r="B61" s="7">
        <v>2325.17</v>
      </c>
      <c r="C61" s="8"/>
      <c r="D61" s="9">
        <v>462.63044349440264</v>
      </c>
      <c r="E61" s="8">
        <v>195914.52</v>
      </c>
      <c r="F61" s="9">
        <v>84.258148866534484</v>
      </c>
      <c r="G61" s="9">
        <f t="shared" si="41"/>
        <v>378.37229462786814</v>
      </c>
      <c r="H61" s="9"/>
      <c r="I61" s="9">
        <f t="shared" si="42"/>
        <v>378.37229462786814</v>
      </c>
      <c r="J61" s="9"/>
      <c r="K61" s="31"/>
      <c r="L61" s="31"/>
    </row>
    <row r="62" spans="1:12" x14ac:dyDescent="0.3">
      <c r="A62" s="6" t="s">
        <v>277</v>
      </c>
      <c r="B62" s="7"/>
      <c r="C62" s="8"/>
      <c r="D62" s="131"/>
      <c r="E62" s="8"/>
      <c r="F62" s="131"/>
      <c r="G62" s="9"/>
      <c r="H62" s="9"/>
      <c r="I62" s="9"/>
      <c r="J62" s="35">
        <f>G62*B62</f>
        <v>0</v>
      </c>
      <c r="K62"/>
    </row>
    <row r="63" spans="1:12" x14ac:dyDescent="0.3">
      <c r="K63"/>
    </row>
    <row r="64" spans="1:12" x14ac:dyDescent="0.3">
      <c r="C64" s="32">
        <f>C7+C12+C17+C22+C27+C32</f>
        <v>1041267.28</v>
      </c>
      <c r="D64" s="32">
        <f t="shared" ref="D64:H64" si="43">D7+D12+D17+D22+D27+D32</f>
        <v>382.9850008459552</v>
      </c>
      <c r="E64" s="32">
        <f t="shared" si="43"/>
        <v>191329.28999999998</v>
      </c>
      <c r="F64" s="32">
        <f t="shared" si="43"/>
        <v>70.372179842725885</v>
      </c>
      <c r="G64" s="32">
        <f t="shared" si="43"/>
        <v>312.61282100322933</v>
      </c>
      <c r="H64" s="32">
        <f t="shared" si="43"/>
        <v>181.05401065550529</v>
      </c>
      <c r="I64" s="32"/>
      <c r="J64" s="32"/>
      <c r="K64"/>
    </row>
    <row r="65" spans="2:11" x14ac:dyDescent="0.3">
      <c r="C65" s="32">
        <f>C37+C42+C47+C52+C57+C62</f>
        <v>0</v>
      </c>
      <c r="D65" s="32">
        <f t="shared" ref="D65:H65" si="44">D37+D42+D47+D52+D57+D62</f>
        <v>0</v>
      </c>
      <c r="E65" s="32">
        <f t="shared" si="44"/>
        <v>0</v>
      </c>
      <c r="F65" s="32">
        <f t="shared" si="44"/>
        <v>0</v>
      </c>
      <c r="G65" s="32">
        <f t="shared" si="44"/>
        <v>0</v>
      </c>
      <c r="H65" s="32">
        <f t="shared" si="44"/>
        <v>0</v>
      </c>
      <c r="I65" s="32"/>
      <c r="J65" s="32"/>
      <c r="K65"/>
    </row>
    <row r="66" spans="2:11" x14ac:dyDescent="0.3">
      <c r="B66" s="22" t="s">
        <v>47</v>
      </c>
      <c r="D66" s="10">
        <f>D7+D12+D17+D22</f>
        <v>382.9850008459552</v>
      </c>
      <c r="K66"/>
    </row>
    <row r="67" spans="2:11" x14ac:dyDescent="0.3">
      <c r="B67" s="12">
        <f>D67</f>
        <v>0.32125279111814597</v>
      </c>
      <c r="D67">
        <f>D7/D66</f>
        <v>0.32125279111814597</v>
      </c>
      <c r="E67" s="2">
        <v>44197</v>
      </c>
      <c r="K67"/>
    </row>
    <row r="68" spans="2:11" x14ac:dyDescent="0.3">
      <c r="B68" s="12">
        <f t="shared" ref="B68:B69" si="45">D68</f>
        <v>0.29570087902886955</v>
      </c>
      <c r="D68">
        <f>D12/D66</f>
        <v>0.29570087902886955</v>
      </c>
      <c r="E68" s="2">
        <v>44228</v>
      </c>
      <c r="K68"/>
    </row>
    <row r="69" spans="2:11" x14ac:dyDescent="0.3">
      <c r="B69" s="12">
        <f t="shared" si="45"/>
        <v>0.22364061031476953</v>
      </c>
      <c r="D69">
        <f>D17/D66</f>
        <v>0.22364061031476953</v>
      </c>
      <c r="E69" s="2">
        <v>44256</v>
      </c>
      <c r="K69"/>
    </row>
    <row r="70" spans="2:11" x14ac:dyDescent="0.3">
      <c r="B70" s="12">
        <f>D70</f>
        <v>0.159405719538215</v>
      </c>
      <c r="D70">
        <f>D22/D66</f>
        <v>0.159405719538215</v>
      </c>
      <c r="E70" s="2">
        <v>44287</v>
      </c>
      <c r="K70"/>
    </row>
    <row r="71" spans="2:11" x14ac:dyDescent="0.3">
      <c r="K71"/>
    </row>
    <row r="72" spans="2:11" x14ac:dyDescent="0.3">
      <c r="K72"/>
    </row>
    <row r="73" spans="2:11" x14ac:dyDescent="0.3">
      <c r="K73"/>
    </row>
    <row r="74" spans="2:11" x14ac:dyDescent="0.3">
      <c r="K74"/>
    </row>
    <row r="75" spans="2:11" x14ac:dyDescent="0.3">
      <c r="K75"/>
    </row>
    <row r="76" spans="2:11" x14ac:dyDescent="0.3">
      <c r="K76"/>
    </row>
    <row r="77" spans="2:11" x14ac:dyDescent="0.3">
      <c r="K77"/>
    </row>
    <row r="79" spans="2:11" x14ac:dyDescent="0.3">
      <c r="J79" s="59"/>
    </row>
    <row r="80" spans="2:11" x14ac:dyDescent="0.3">
      <c r="J80" s="59"/>
    </row>
    <row r="81" spans="10:10" x14ac:dyDescent="0.3">
      <c r="J81" s="59"/>
    </row>
    <row r="82" spans="10:10" x14ac:dyDescent="0.3">
      <c r="J82" s="59"/>
    </row>
  </sheetData>
  <autoFilter ref="A2:L62">
    <filterColumn colId="0">
      <filters>
        <filter val="141031, Московская обл, Мытищи г, Бородино д, М.Бородинская ул, дом № 1, корпус 4"/>
      </filters>
    </filterColumn>
  </autoFilter>
  <mergeCells count="12">
    <mergeCell ref="A58:I58"/>
    <mergeCell ref="A3:I3"/>
    <mergeCell ref="A8:I8"/>
    <mergeCell ref="A13:I13"/>
    <mergeCell ref="A18:I18"/>
    <mergeCell ref="A23:I23"/>
    <mergeCell ref="A28:I28"/>
    <mergeCell ref="A33:I33"/>
    <mergeCell ref="A38:I38"/>
    <mergeCell ref="A43:I43"/>
    <mergeCell ref="A48:I48"/>
    <mergeCell ref="A53:I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6"/>
  <sheetViews>
    <sheetView topLeftCell="W1" workbookViewId="0">
      <pane ySplit="1" topLeftCell="A2" activePane="bottomLeft" state="frozen"/>
      <selection activeCell="B22" sqref="B22"/>
      <selection pane="bottomLeft" activeCell="B22" sqref="B22"/>
    </sheetView>
  </sheetViews>
  <sheetFormatPr defaultRowHeight="14.4" x14ac:dyDescent="0.3"/>
  <cols>
    <col min="1" max="1" width="31.33203125" customWidth="1"/>
    <col min="2" max="2" width="9" customWidth="1"/>
    <col min="3" max="4" width="10.109375" customWidth="1"/>
    <col min="5" max="5" width="7.33203125" customWidth="1"/>
    <col min="11" max="11" width="11" customWidth="1"/>
    <col min="12" max="15" width="10" customWidth="1"/>
    <col min="16" max="16" width="13.88671875" customWidth="1"/>
    <col min="17" max="17" width="10.33203125" customWidth="1"/>
    <col min="18" max="18" width="10.44140625" customWidth="1"/>
    <col min="19" max="19" width="11.88671875" style="10" customWidth="1"/>
    <col min="20" max="20" width="12.33203125" customWidth="1"/>
    <col min="21" max="22" width="10.44140625" customWidth="1"/>
    <col min="23" max="23" width="9.5546875" bestFit="1" customWidth="1"/>
    <col min="24" max="24" width="11.5546875" style="63" customWidth="1"/>
    <col min="25" max="27" width="9.33203125" style="63" bestFit="1" customWidth="1"/>
    <col min="28" max="31" width="9.33203125" style="12" bestFit="1" customWidth="1"/>
    <col min="32" max="32" width="13.5546875" style="12" customWidth="1"/>
    <col min="33" max="35" width="11.5546875" style="12" bestFit="1" customWidth="1"/>
    <col min="39" max="39" width="11.109375" customWidth="1"/>
    <col min="40" max="40" width="9.88671875" style="34" bestFit="1" customWidth="1"/>
    <col min="41" max="41" width="9.109375" style="34"/>
  </cols>
  <sheetData>
    <row r="1" spans="1:41" x14ac:dyDescent="0.3">
      <c r="G1" s="1">
        <v>31</v>
      </c>
      <c r="H1" s="1">
        <v>28</v>
      </c>
      <c r="I1" s="1">
        <v>31</v>
      </c>
      <c r="J1" s="1">
        <v>30</v>
      </c>
      <c r="T1" t="s">
        <v>71</v>
      </c>
      <c r="X1" s="63" t="s">
        <v>66</v>
      </c>
      <c r="AB1" s="12" t="s">
        <v>67</v>
      </c>
      <c r="AF1" s="12" t="s">
        <v>68</v>
      </c>
      <c r="AH1" s="12">
        <v>2718.82</v>
      </c>
    </row>
    <row r="2" spans="1:41" ht="52.8" x14ac:dyDescent="0.3">
      <c r="A2" s="13" t="s">
        <v>48</v>
      </c>
      <c r="B2" s="13" t="s">
        <v>49</v>
      </c>
      <c r="C2" s="14" t="s">
        <v>50</v>
      </c>
      <c r="D2" s="14" t="s">
        <v>51</v>
      </c>
      <c r="E2" s="15" t="s">
        <v>52</v>
      </c>
      <c r="F2" s="15" t="s">
        <v>53</v>
      </c>
      <c r="G2" s="15" t="s">
        <v>54</v>
      </c>
      <c r="H2" s="15" t="s">
        <v>55</v>
      </c>
      <c r="I2" s="15" t="s">
        <v>56</v>
      </c>
      <c r="J2" s="15" t="s">
        <v>57</v>
      </c>
      <c r="K2" s="15" t="s">
        <v>47</v>
      </c>
      <c r="L2" s="20" t="s">
        <v>58</v>
      </c>
      <c r="M2" s="20" t="s">
        <v>59</v>
      </c>
      <c r="N2" s="20" t="s">
        <v>60</v>
      </c>
      <c r="O2" s="20" t="s">
        <v>61</v>
      </c>
      <c r="P2" s="17"/>
      <c r="Q2" s="18" t="s">
        <v>344</v>
      </c>
      <c r="R2" s="19" t="s">
        <v>345</v>
      </c>
      <c r="S2" s="148" t="s">
        <v>0</v>
      </c>
      <c r="T2" s="21" t="s">
        <v>62</v>
      </c>
      <c r="U2" s="21" t="s">
        <v>63</v>
      </c>
      <c r="V2" s="21" t="s">
        <v>64</v>
      </c>
      <c r="W2" s="21" t="s">
        <v>65</v>
      </c>
      <c r="X2" s="64" t="s">
        <v>62</v>
      </c>
      <c r="Y2" s="64" t="s">
        <v>63</v>
      </c>
      <c r="Z2" s="64" t="s">
        <v>64</v>
      </c>
      <c r="AA2" s="64" t="s">
        <v>65</v>
      </c>
      <c r="AB2" s="62" t="s">
        <v>62</v>
      </c>
      <c r="AC2" s="26" t="s">
        <v>63</v>
      </c>
      <c r="AD2" s="26" t="s">
        <v>64</v>
      </c>
      <c r="AE2" s="26" t="s">
        <v>65</v>
      </c>
      <c r="AF2" s="27" t="s">
        <v>62</v>
      </c>
      <c r="AG2" s="27" t="s">
        <v>63</v>
      </c>
      <c r="AH2" s="27" t="s">
        <v>64</v>
      </c>
      <c r="AI2" s="27" t="s">
        <v>65</v>
      </c>
      <c r="AK2" s="80" t="s">
        <v>321</v>
      </c>
      <c r="AL2" s="81" t="s">
        <v>322</v>
      </c>
      <c r="AM2" s="81" t="s">
        <v>323</v>
      </c>
    </row>
    <row r="3" spans="1:41" x14ac:dyDescent="0.3">
      <c r="A3" s="139" t="s">
        <v>72</v>
      </c>
      <c r="B3" s="139" t="s">
        <v>4</v>
      </c>
      <c r="C3" s="90"/>
      <c r="D3" s="90"/>
      <c r="E3" s="1">
        <f>VLOOKUP(B3,Площадь!A:B,2,0)</f>
        <v>54.4</v>
      </c>
      <c r="F3">
        <f t="shared" ref="F3:F34" si="0">SUM(G3:J3)</f>
        <v>120</v>
      </c>
      <c r="G3" s="1">
        <v>31</v>
      </c>
      <c r="H3" s="1">
        <v>28</v>
      </c>
      <c r="I3" s="1">
        <v>31</v>
      </c>
      <c r="J3" s="1">
        <v>30</v>
      </c>
      <c r="L3" s="16">
        <f t="shared" ref="L3:L34" si="1">ROUND($E3/G$1*G3,2)</f>
        <v>54.4</v>
      </c>
      <c r="M3" s="16">
        <f t="shared" ref="M3:M34" si="2">ROUND($E3/H$1*H3,2)</f>
        <v>54.4</v>
      </c>
      <c r="N3" s="16">
        <f t="shared" ref="N3:N34" si="3">ROUND($E3/I$1*I3,2)</f>
        <v>54.4</v>
      </c>
      <c r="O3" s="16">
        <f t="shared" ref="O3:O34" si="4">ROUND($E3/J$1*J3,2)</f>
        <v>54.4</v>
      </c>
      <c r="P3" s="23"/>
      <c r="Q3" s="143" t="str">
        <f>VLOOKUP(B3,Лист4!L:M,2,0)</f>
        <v>29,252</v>
      </c>
      <c r="R3" s="23" t="str">
        <f>VLOOKUP(B3,Лист4!A:F,6,0)</f>
        <v>нет</v>
      </c>
      <c r="S3" s="10" t="e">
        <f>R3-Q3</f>
        <v>#VALUE!</v>
      </c>
      <c r="T3" s="25">
        <f>$T$125*$E3*G3</f>
        <v>0.52397289190253293</v>
      </c>
      <c r="U3" s="25">
        <f t="shared" ref="U3" si="5">$T$125*$E3*H3</f>
        <v>0.47326583784744908</v>
      </c>
      <c r="V3" s="25">
        <f t="shared" ref="V3" si="6">$T$125*$E3*I3</f>
        <v>0.52397289190253293</v>
      </c>
      <c r="W3" s="25">
        <f t="shared" ref="W3" si="7">$T$125*$E3*J3</f>
        <v>0.50707054055083833</v>
      </c>
      <c r="X3" s="95">
        <f t="shared" ref="X3:X34" si="8">X$122/$L$122*L3</f>
        <v>0.55936101225416268</v>
      </c>
      <c r="Y3" s="95">
        <f t="shared" ref="Y3:Y34" si="9">Y$122/$L$122*M3</f>
        <v>0.54547551898274704</v>
      </c>
      <c r="Z3" s="95">
        <f t="shared" ref="Z3:Z34" si="10">Z$122/$L$122*N3</f>
        <v>0.28253010725332739</v>
      </c>
      <c r="AA3" s="95">
        <f t="shared" ref="AA3:AA34" si="11">AA$122/$L$122*O3</f>
        <v>6.0557469892903525E-2</v>
      </c>
      <c r="AB3" s="12">
        <f t="shared" ref="AB3:AB34" si="12">X3+T3</f>
        <v>1.0833339041566956</v>
      </c>
      <c r="AC3" s="12">
        <f t="shared" ref="AC3:AC34" si="13">Y3+U3</f>
        <v>1.0187413568301962</v>
      </c>
      <c r="AD3" s="12">
        <f t="shared" ref="AD3:AD34" si="14">Z3+V3</f>
        <v>0.80650299915586032</v>
      </c>
      <c r="AE3" s="12">
        <f t="shared" ref="AE3:AE34" si="15">AA3+W3</f>
        <v>0.56762801044374189</v>
      </c>
      <c r="AF3" s="32">
        <f t="shared" ref="AF3:AF34" si="16">AB3*$AH$1</f>
        <v>2945.3898852993075</v>
      </c>
      <c r="AG3" s="32">
        <f t="shared" ref="AG3:AG34" si="17">AC3*$AH$1</f>
        <v>2769.7743757770741</v>
      </c>
      <c r="AH3" s="32">
        <f t="shared" ref="AH3:AH34" si="18">AD3*$AH$1</f>
        <v>2192.7364841649364</v>
      </c>
      <c r="AI3" s="32">
        <f t="shared" ref="AI3:AI34" si="19">AE3*$AH$1</f>
        <v>1543.2783873546543</v>
      </c>
      <c r="AK3" s="32">
        <f t="shared" ref="AK3:AK34" si="20">SUM(AF3:AI3)</f>
        <v>9451.1791325959712</v>
      </c>
      <c r="AL3" s="12">
        <f>X3+Y3+Z3+AA3</f>
        <v>1.4479241083831407</v>
      </c>
      <c r="AM3">
        <f>VLOOKUP(A3,Лист3!A:B,2,0)</f>
        <v>11293.96</v>
      </c>
      <c r="AN3" s="32">
        <f>AO3*2718.82*E3</f>
        <v>2362.7947831489932</v>
      </c>
      <c r="AO3" s="11">
        <f>(T3+U3+V3+W3+X3+Y3+Z3+AA3)/E3/4</f>
        <v>1.5975212640562932E-2</v>
      </c>
    </row>
    <row r="4" spans="1:41" x14ac:dyDescent="0.3">
      <c r="A4" s="139" t="s">
        <v>73</v>
      </c>
      <c r="B4" s="139" t="s">
        <v>5</v>
      </c>
      <c r="C4" s="90"/>
      <c r="D4" s="90"/>
      <c r="E4" s="1">
        <f>VLOOKUP(B4,Площадь!A:B,2,0)</f>
        <v>43</v>
      </c>
      <c r="F4">
        <f t="shared" si="0"/>
        <v>120</v>
      </c>
      <c r="G4" s="1">
        <v>31</v>
      </c>
      <c r="H4" s="1">
        <v>28</v>
      </c>
      <c r="I4" s="1">
        <v>31</v>
      </c>
      <c r="J4" s="1">
        <v>30</v>
      </c>
      <c r="L4" s="16">
        <f t="shared" si="1"/>
        <v>43</v>
      </c>
      <c r="M4" s="16">
        <f t="shared" si="2"/>
        <v>43</v>
      </c>
      <c r="N4" s="16">
        <f t="shared" si="3"/>
        <v>43</v>
      </c>
      <c r="O4" s="16">
        <f t="shared" si="4"/>
        <v>43</v>
      </c>
      <c r="P4" s="23"/>
      <c r="Q4" s="143">
        <f>VLOOKUP(B4,Лист4!L:M,2,0)</f>
        <v>13.012011531284511</v>
      </c>
      <c r="R4" s="23" t="str">
        <f>VLOOKUP(B4,Лист4!A:F,6,0)</f>
        <v>нет</v>
      </c>
      <c r="S4" s="10" t="e">
        <f t="shared" ref="S4:S67" si="21">R4-Q4</f>
        <v>#VALUE!</v>
      </c>
      <c r="T4" s="25">
        <f>$T$125*$E4*G4</f>
        <v>0.41416974911413446</v>
      </c>
      <c r="U4" s="25">
        <f t="shared" ref="U4:W4" si="22">$T$125*$E4*H4</f>
        <v>0.37408880565147629</v>
      </c>
      <c r="V4" s="25">
        <f t="shared" si="22"/>
        <v>0.41416974911413446</v>
      </c>
      <c r="W4" s="25">
        <f t="shared" si="22"/>
        <v>0.4008094346265817</v>
      </c>
      <c r="X4" s="95">
        <f t="shared" si="8"/>
        <v>0.44214197659795945</v>
      </c>
      <c r="Y4" s="95">
        <f t="shared" si="9"/>
        <v>0.43116631096062724</v>
      </c>
      <c r="Z4" s="95">
        <f t="shared" si="10"/>
        <v>0.22332343036568156</v>
      </c>
      <c r="AA4" s="95">
        <f t="shared" si="11"/>
        <v>4.7867117746228892E-2</v>
      </c>
      <c r="AB4" s="12">
        <f t="shared" si="12"/>
        <v>0.85631172571209391</v>
      </c>
      <c r="AC4" s="12">
        <f t="shared" si="13"/>
        <v>0.80525511661210358</v>
      </c>
      <c r="AD4" s="12">
        <f t="shared" si="14"/>
        <v>0.63749317947981599</v>
      </c>
      <c r="AE4" s="12">
        <f t="shared" si="15"/>
        <v>0.44867655237281057</v>
      </c>
      <c r="AF4" s="32">
        <f t="shared" si="16"/>
        <v>2328.1574461005553</v>
      </c>
      <c r="AG4" s="32">
        <f t="shared" si="17"/>
        <v>2189.3437161473198</v>
      </c>
      <c r="AH4" s="32">
        <f t="shared" si="18"/>
        <v>1733.2292062333133</v>
      </c>
      <c r="AI4" s="32">
        <f t="shared" si="19"/>
        <v>1219.8707841222449</v>
      </c>
      <c r="AK4" s="32">
        <f t="shared" si="20"/>
        <v>7470.6011526034335</v>
      </c>
      <c r="AL4" s="12">
        <f t="shared" ref="AL4:AL67" si="23">X4+Y4+Z4+AA4</f>
        <v>1.144498835670497</v>
      </c>
      <c r="AM4">
        <f>VLOOKUP(A4,Лист3!A:B,2,0)</f>
        <v>5501.8</v>
      </c>
      <c r="AN4" s="32">
        <f t="shared" ref="AN4:AN67" si="24">AO4*2718.82*E4</f>
        <v>1867.6502881508579</v>
      </c>
      <c r="AO4" s="11">
        <f t="shared" ref="AO4:AO67" si="25">(T4+U4+V4+W4+X4+Y4+Z4+AA4)/E4/4</f>
        <v>1.5975212640562928E-2</v>
      </c>
    </row>
    <row r="5" spans="1:41" s="3" customFormat="1" x14ac:dyDescent="0.3">
      <c r="A5" s="139" t="s">
        <v>74</v>
      </c>
      <c r="B5" s="139" t="s">
        <v>6</v>
      </c>
      <c r="C5" s="90"/>
      <c r="D5" s="90"/>
      <c r="E5" s="94">
        <f>VLOOKUP(B5,Площадь!A:B,2,0)</f>
        <v>63.5</v>
      </c>
      <c r="F5" s="3">
        <f t="shared" si="0"/>
        <v>120</v>
      </c>
      <c r="G5" s="1">
        <v>31</v>
      </c>
      <c r="H5" s="1">
        <v>28</v>
      </c>
      <c r="I5" s="1">
        <v>31</v>
      </c>
      <c r="J5" s="1">
        <v>30</v>
      </c>
      <c r="L5" s="23">
        <f t="shared" si="1"/>
        <v>63.5</v>
      </c>
      <c r="M5" s="23">
        <f t="shared" si="2"/>
        <v>63.5</v>
      </c>
      <c r="N5" s="23">
        <f t="shared" si="3"/>
        <v>63.5</v>
      </c>
      <c r="O5" s="23">
        <f t="shared" si="4"/>
        <v>63.5</v>
      </c>
      <c r="P5" s="23"/>
      <c r="Q5" s="143">
        <f>VLOOKUP(B5,Лист4!L:M,2,0)</f>
        <v>11.471342610152712</v>
      </c>
      <c r="R5" s="23" t="str">
        <f>VLOOKUP(B5,Лист4!A:F,6,0)</f>
        <v>нет</v>
      </c>
      <c r="S5" s="10" t="e">
        <f t="shared" si="21"/>
        <v>#VALUE!</v>
      </c>
      <c r="T5" s="25">
        <f t="shared" ref="T5:T10" si="26">$T$125*$E5*G5</f>
        <v>0.61162276904064039</v>
      </c>
      <c r="U5" s="25">
        <f t="shared" ref="U5:U10" si="27">$T$125*$E5*H5</f>
        <v>0.55243346881090094</v>
      </c>
      <c r="V5" s="25">
        <f t="shared" ref="V5:V10" si="28">$T$125*$E5*I5</f>
        <v>0.61162276904064039</v>
      </c>
      <c r="W5" s="25">
        <f t="shared" ref="W5:W10" si="29">$T$125*$E5*J5</f>
        <v>0.59189300229739394</v>
      </c>
      <c r="X5" s="95">
        <f t="shared" si="8"/>
        <v>0.6529305933481494</v>
      </c>
      <c r="Y5" s="95">
        <f t="shared" si="9"/>
        <v>0.63672234293022856</v>
      </c>
      <c r="Z5" s="95">
        <f t="shared" si="10"/>
        <v>0.32979157740048326</v>
      </c>
      <c r="AA5" s="95">
        <f t="shared" si="11"/>
        <v>7.0687487834547313E-2</v>
      </c>
      <c r="AB5" s="12">
        <f t="shared" si="12"/>
        <v>1.2645533623887899</v>
      </c>
      <c r="AC5" s="12">
        <f t="shared" si="13"/>
        <v>1.1891558117411294</v>
      </c>
      <c r="AD5" s="12">
        <f t="shared" si="14"/>
        <v>0.94141434644112365</v>
      </c>
      <c r="AE5" s="12">
        <f t="shared" si="15"/>
        <v>0.6625804901319412</v>
      </c>
      <c r="AF5" s="32">
        <f t="shared" si="16"/>
        <v>3438.0929727298899</v>
      </c>
      <c r="AG5" s="32">
        <f t="shared" si="17"/>
        <v>3233.1006040780176</v>
      </c>
      <c r="AH5" s="32">
        <f t="shared" si="18"/>
        <v>2559.5361533910559</v>
      </c>
      <c r="AI5" s="32">
        <f t="shared" si="19"/>
        <v>1801.4370881805246</v>
      </c>
      <c r="AK5" s="58">
        <f t="shared" si="20"/>
        <v>11032.166818379488</v>
      </c>
      <c r="AL5" s="12">
        <f t="shared" si="23"/>
        <v>1.6901320015134087</v>
      </c>
      <c r="AM5">
        <f>VLOOKUP(A5,Лист3!A:B,2,0)</f>
        <v>8124.92</v>
      </c>
      <c r="AN5" s="32">
        <f t="shared" si="24"/>
        <v>2758.0417045948716</v>
      </c>
      <c r="AO5" s="11">
        <f t="shared" si="25"/>
        <v>1.5975212640562928E-2</v>
      </c>
    </row>
    <row r="6" spans="1:41" x14ac:dyDescent="0.3">
      <c r="A6" s="139" t="s">
        <v>75</v>
      </c>
      <c r="B6" s="139" t="s">
        <v>7</v>
      </c>
      <c r="C6" s="90"/>
      <c r="D6" s="90"/>
      <c r="E6" s="1">
        <f>VLOOKUP(B6,Площадь!A:B,2,0)</f>
        <v>45</v>
      </c>
      <c r="F6">
        <f t="shared" si="0"/>
        <v>120</v>
      </c>
      <c r="G6" s="1">
        <v>31</v>
      </c>
      <c r="H6" s="1">
        <v>28</v>
      </c>
      <c r="I6" s="1">
        <v>31</v>
      </c>
      <c r="J6" s="1">
        <v>30</v>
      </c>
      <c r="L6" s="16">
        <f t="shared" si="1"/>
        <v>45</v>
      </c>
      <c r="M6" s="16">
        <f t="shared" si="2"/>
        <v>45</v>
      </c>
      <c r="N6" s="16">
        <f t="shared" si="3"/>
        <v>45</v>
      </c>
      <c r="O6" s="16">
        <f t="shared" si="4"/>
        <v>45</v>
      </c>
      <c r="P6" s="23"/>
      <c r="Q6" s="143">
        <f>VLOOKUP(B6,Лист4!L:M,2,0)</f>
        <v>10.30036090483263</v>
      </c>
      <c r="R6" s="23" t="str">
        <f>VLOOKUP(B6,Лист4!A:F,6,0)</f>
        <v>нет</v>
      </c>
      <c r="S6" s="10" t="e">
        <f t="shared" si="21"/>
        <v>#VALUE!</v>
      </c>
      <c r="T6" s="25">
        <f t="shared" si="26"/>
        <v>0.43343345837525699</v>
      </c>
      <c r="U6" s="25">
        <f t="shared" si="27"/>
        <v>0.3914882849841031</v>
      </c>
      <c r="V6" s="25">
        <f t="shared" si="28"/>
        <v>0.43343345837525699</v>
      </c>
      <c r="W6" s="25">
        <f t="shared" si="29"/>
        <v>0.419451733911539</v>
      </c>
      <c r="X6" s="95">
        <f t="shared" si="8"/>
        <v>0.462706719695539</v>
      </c>
      <c r="Y6" s="95">
        <f t="shared" si="9"/>
        <v>0.45122055798205174</v>
      </c>
      <c r="Z6" s="95">
        <f t="shared" si="10"/>
        <v>0.23371056666175977</v>
      </c>
      <c r="AA6" s="95">
        <f t="shared" si="11"/>
        <v>5.0093495315820934E-2</v>
      </c>
      <c r="AB6" s="12">
        <f t="shared" si="12"/>
        <v>0.89614017807079605</v>
      </c>
      <c r="AC6" s="12">
        <f t="shared" si="13"/>
        <v>0.84270884296615489</v>
      </c>
      <c r="AD6" s="12">
        <f t="shared" si="14"/>
        <v>0.66714402503701675</v>
      </c>
      <c r="AE6" s="12">
        <f t="shared" si="15"/>
        <v>0.46954522922735992</v>
      </c>
      <c r="AF6" s="32">
        <f t="shared" si="16"/>
        <v>2436.4438389424417</v>
      </c>
      <c r="AG6" s="32">
        <f t="shared" si="17"/>
        <v>2291.1736564332414</v>
      </c>
      <c r="AH6" s="32">
        <f t="shared" si="18"/>
        <v>1813.844518151142</v>
      </c>
      <c r="AI6" s="32">
        <f t="shared" si="19"/>
        <v>1276.6089601279307</v>
      </c>
      <c r="AK6" s="32">
        <f t="shared" si="20"/>
        <v>7818.070973654756</v>
      </c>
      <c r="AL6" s="12">
        <f t="shared" si="23"/>
        <v>1.1977313396551714</v>
      </c>
      <c r="AM6">
        <f>VLOOKUP(A6,Лист3!A:B,2,0)</f>
        <v>5757.36</v>
      </c>
      <c r="AN6" s="32">
        <f t="shared" si="24"/>
        <v>1954.5177434136885</v>
      </c>
      <c r="AO6" s="11">
        <f t="shared" si="25"/>
        <v>1.5975212640562928E-2</v>
      </c>
    </row>
    <row r="7" spans="1:41" x14ac:dyDescent="0.3">
      <c r="A7" s="139" t="s">
        <v>76</v>
      </c>
      <c r="B7" s="139" t="s">
        <v>8</v>
      </c>
      <c r="C7" s="90"/>
      <c r="D7" s="90"/>
      <c r="E7" s="1">
        <f>VLOOKUP(B7,Площадь!A:B,2,0)</f>
        <v>53.4</v>
      </c>
      <c r="F7">
        <f t="shared" si="0"/>
        <v>120</v>
      </c>
      <c r="G7" s="1">
        <v>31</v>
      </c>
      <c r="H7" s="1">
        <v>28</v>
      </c>
      <c r="I7" s="1">
        <v>31</v>
      </c>
      <c r="J7" s="1">
        <v>30</v>
      </c>
      <c r="L7" s="16">
        <f t="shared" si="1"/>
        <v>53.4</v>
      </c>
      <c r="M7" s="16">
        <f t="shared" si="2"/>
        <v>53.4</v>
      </c>
      <c r="N7" s="16">
        <f t="shared" si="3"/>
        <v>53.4</v>
      </c>
      <c r="O7" s="16">
        <f t="shared" si="4"/>
        <v>53.4</v>
      </c>
      <c r="P7" s="23"/>
      <c r="Q7" s="143">
        <f>VLOOKUP(B7,Лист4!L:M,2,0)</f>
        <v>19.499428273734715</v>
      </c>
      <c r="R7" s="23" t="str">
        <f>VLOOKUP(B7,Лист4!A:F,6,0)</f>
        <v>нет</v>
      </c>
      <c r="S7" s="10" t="e">
        <f t="shared" si="21"/>
        <v>#VALUE!</v>
      </c>
      <c r="T7" s="25">
        <f t="shared" si="26"/>
        <v>0.51434103727197167</v>
      </c>
      <c r="U7" s="25">
        <f t="shared" si="27"/>
        <v>0.4645660981811357</v>
      </c>
      <c r="V7" s="25">
        <f t="shared" si="28"/>
        <v>0.51434103727197167</v>
      </c>
      <c r="W7" s="25">
        <f t="shared" si="29"/>
        <v>0.49774939090835968</v>
      </c>
      <c r="X7" s="95">
        <f t="shared" si="8"/>
        <v>0.54907864070537293</v>
      </c>
      <c r="Y7" s="95">
        <f t="shared" si="9"/>
        <v>0.53544839547203471</v>
      </c>
      <c r="Z7" s="95">
        <f t="shared" si="10"/>
        <v>0.27733653910528827</v>
      </c>
      <c r="AA7" s="95">
        <f t="shared" si="11"/>
        <v>5.9444281108107504E-2</v>
      </c>
      <c r="AB7" s="12">
        <f t="shared" si="12"/>
        <v>1.0634196779773446</v>
      </c>
      <c r="AC7" s="12">
        <f t="shared" si="13"/>
        <v>1.0000144936531705</v>
      </c>
      <c r="AD7" s="12">
        <f t="shared" si="14"/>
        <v>0.79167757637725988</v>
      </c>
      <c r="AE7" s="12">
        <f t="shared" si="15"/>
        <v>0.55719367201646719</v>
      </c>
      <c r="AF7" s="32">
        <f t="shared" si="16"/>
        <v>2891.2466888783642</v>
      </c>
      <c r="AG7" s="32">
        <f t="shared" si="17"/>
        <v>2718.859405634113</v>
      </c>
      <c r="AH7" s="32">
        <f t="shared" si="18"/>
        <v>2152.428828206022</v>
      </c>
      <c r="AI7" s="32">
        <f t="shared" si="19"/>
        <v>1514.9092993518113</v>
      </c>
      <c r="AK7" s="32">
        <f t="shared" si="20"/>
        <v>9277.4442220703113</v>
      </c>
      <c r="AL7" s="12">
        <f t="shared" si="23"/>
        <v>1.4213078563908035</v>
      </c>
      <c r="AM7">
        <f>VLOOKUP(A7,Лист3!A:B,2,0)</f>
        <v>6832.92</v>
      </c>
      <c r="AN7" s="32">
        <f t="shared" si="24"/>
        <v>2319.3610555175778</v>
      </c>
      <c r="AO7" s="11">
        <f t="shared" si="25"/>
        <v>1.5975212640562932E-2</v>
      </c>
    </row>
    <row r="8" spans="1:41" x14ac:dyDescent="0.3">
      <c r="A8" s="139" t="s">
        <v>77</v>
      </c>
      <c r="B8" s="139" t="s">
        <v>9</v>
      </c>
      <c r="C8" s="90"/>
      <c r="D8" s="90"/>
      <c r="E8" s="1">
        <f>VLOOKUP(B8,Площадь!A:B,2,0)</f>
        <v>28.3</v>
      </c>
      <c r="F8">
        <f t="shared" si="0"/>
        <v>120</v>
      </c>
      <c r="G8" s="1">
        <v>31</v>
      </c>
      <c r="H8" s="1">
        <v>28</v>
      </c>
      <c r="I8" s="1">
        <v>31</v>
      </c>
      <c r="J8" s="1">
        <v>30</v>
      </c>
      <c r="L8" s="16">
        <f t="shared" si="1"/>
        <v>28.3</v>
      </c>
      <c r="M8" s="16">
        <f t="shared" si="2"/>
        <v>28.3</v>
      </c>
      <c r="N8" s="16">
        <f t="shared" si="3"/>
        <v>28.3</v>
      </c>
      <c r="O8" s="16">
        <f t="shared" si="4"/>
        <v>28.3</v>
      </c>
      <c r="P8" s="23"/>
      <c r="Q8" s="143">
        <f>VLOOKUP(B8,Лист4!L:M,2,0)</f>
        <v>12.00972</v>
      </c>
      <c r="R8" s="23" t="str">
        <f>VLOOKUP(B8,Лист4!A:F,6,0)</f>
        <v>нет</v>
      </c>
      <c r="S8" s="10" t="e">
        <f t="shared" si="21"/>
        <v>#VALUE!</v>
      </c>
      <c r="T8" s="25">
        <f t="shared" si="26"/>
        <v>0.27258148604488386</v>
      </c>
      <c r="U8" s="25">
        <f t="shared" si="27"/>
        <v>0.2462026325566693</v>
      </c>
      <c r="V8" s="25">
        <f t="shared" si="28"/>
        <v>0.27258148604488386</v>
      </c>
      <c r="W8" s="25">
        <f t="shared" si="29"/>
        <v>0.26378853488214571</v>
      </c>
      <c r="X8" s="95">
        <f t="shared" si="8"/>
        <v>0.29099111483075008</v>
      </c>
      <c r="Y8" s="95">
        <f t="shared" si="9"/>
        <v>0.28376759535315699</v>
      </c>
      <c r="Z8" s="95">
        <f t="shared" si="10"/>
        <v>0.1469779785895067</v>
      </c>
      <c r="AA8" s="95">
        <f t="shared" si="11"/>
        <v>3.1503242609727387E-2</v>
      </c>
      <c r="AB8" s="12">
        <f t="shared" si="12"/>
        <v>0.56357260087563388</v>
      </c>
      <c r="AC8" s="12">
        <f t="shared" si="13"/>
        <v>0.52997022790982629</v>
      </c>
      <c r="AD8" s="12">
        <f t="shared" si="14"/>
        <v>0.41955946463439053</v>
      </c>
      <c r="AE8" s="12">
        <f t="shared" si="15"/>
        <v>0.29529177749187308</v>
      </c>
      <c r="AF8" s="32">
        <f t="shared" si="16"/>
        <v>1532.2524587126909</v>
      </c>
      <c r="AG8" s="32">
        <f t="shared" si="17"/>
        <v>1440.893655045794</v>
      </c>
      <c r="AH8" s="32">
        <f t="shared" si="18"/>
        <v>1140.7066636372738</v>
      </c>
      <c r="AI8" s="32">
        <f t="shared" si="19"/>
        <v>802.84519048045445</v>
      </c>
      <c r="AK8" s="32">
        <f t="shared" si="20"/>
        <v>4916.6979678762127</v>
      </c>
      <c r="AL8" s="12">
        <f t="shared" si="23"/>
        <v>0.75323993138314116</v>
      </c>
      <c r="AM8">
        <f>VLOOKUP(A8,Лист3!A:B,2,0)</f>
        <v>4835.16</v>
      </c>
      <c r="AN8" s="32">
        <f t="shared" si="24"/>
        <v>1229.1744919690534</v>
      </c>
      <c r="AO8" s="11">
        <f t="shared" si="25"/>
        <v>1.5975212640562932E-2</v>
      </c>
    </row>
    <row r="9" spans="1:41" x14ac:dyDescent="0.3">
      <c r="A9" s="139" t="s">
        <v>78</v>
      </c>
      <c r="B9" s="139" t="s">
        <v>10</v>
      </c>
      <c r="C9" s="90"/>
      <c r="D9" s="90"/>
      <c r="E9" s="1">
        <f>VLOOKUP(B9,Площадь!A:B,2,0)</f>
        <v>70.400000000000006</v>
      </c>
      <c r="F9">
        <f t="shared" si="0"/>
        <v>120</v>
      </c>
      <c r="G9" s="1">
        <v>31</v>
      </c>
      <c r="H9" s="1">
        <v>28</v>
      </c>
      <c r="I9" s="1">
        <v>31</v>
      </c>
      <c r="J9" s="1">
        <v>30</v>
      </c>
      <c r="L9" s="16">
        <f t="shared" si="1"/>
        <v>70.400000000000006</v>
      </c>
      <c r="M9" s="16">
        <f t="shared" si="2"/>
        <v>70.400000000000006</v>
      </c>
      <c r="N9" s="16">
        <f t="shared" si="3"/>
        <v>70.400000000000006</v>
      </c>
      <c r="O9" s="16">
        <f t="shared" si="4"/>
        <v>70.400000000000006</v>
      </c>
      <c r="P9" s="23"/>
      <c r="Q9" s="143">
        <f>VLOOKUP(B9,Лист4!L:M,2,0)</f>
        <v>24.96389794889371</v>
      </c>
      <c r="R9" s="23" t="str">
        <f>VLOOKUP(B9,Лист4!A:F,6,0)</f>
        <v>нет</v>
      </c>
      <c r="S9" s="10" t="e">
        <f t="shared" si="21"/>
        <v>#VALUE!</v>
      </c>
      <c r="T9" s="25">
        <f t="shared" si="26"/>
        <v>0.67808256599151318</v>
      </c>
      <c r="U9" s="25">
        <f t="shared" si="27"/>
        <v>0.61246167250846351</v>
      </c>
      <c r="V9" s="25">
        <f t="shared" si="28"/>
        <v>0.67808256599151318</v>
      </c>
      <c r="W9" s="25">
        <f t="shared" si="29"/>
        <v>0.65620893483049669</v>
      </c>
      <c r="X9" s="95">
        <f t="shared" si="8"/>
        <v>0.72387895703479888</v>
      </c>
      <c r="Y9" s="95">
        <f t="shared" si="9"/>
        <v>0.70590949515414325</v>
      </c>
      <c r="Z9" s="95">
        <f t="shared" si="10"/>
        <v>0.36562719762195312</v>
      </c>
      <c r="AA9" s="95">
        <f t="shared" si="11"/>
        <v>7.8368490449639866E-2</v>
      </c>
      <c r="AB9" s="12">
        <f t="shared" si="12"/>
        <v>1.4019615230263121</v>
      </c>
      <c r="AC9" s="12">
        <f t="shared" si="13"/>
        <v>1.3183711676626069</v>
      </c>
      <c r="AD9" s="12">
        <f t="shared" si="14"/>
        <v>1.0437097636134662</v>
      </c>
      <c r="AE9" s="12">
        <f t="shared" si="15"/>
        <v>0.73457742528013659</v>
      </c>
      <c r="AF9" s="32">
        <f t="shared" si="16"/>
        <v>3811.681028034398</v>
      </c>
      <c r="AG9" s="32">
        <f t="shared" si="17"/>
        <v>3584.4138980644489</v>
      </c>
      <c r="AH9" s="32">
        <f t="shared" si="18"/>
        <v>2837.6589795075643</v>
      </c>
      <c r="AI9" s="32">
        <f t="shared" si="19"/>
        <v>1997.183795400141</v>
      </c>
      <c r="AK9" s="32">
        <f t="shared" si="20"/>
        <v>12230.937701006553</v>
      </c>
      <c r="AL9" s="12">
        <f t="shared" si="23"/>
        <v>1.8737841402605351</v>
      </c>
      <c r="AM9">
        <f>VLOOKUP(A9,Лист3!A:B,2,0)</f>
        <v>9008</v>
      </c>
      <c r="AN9" s="32">
        <f t="shared" si="24"/>
        <v>3057.7344252516391</v>
      </c>
      <c r="AO9" s="11">
        <f t="shared" si="25"/>
        <v>1.5975212640562935E-2</v>
      </c>
    </row>
    <row r="10" spans="1:41" x14ac:dyDescent="0.3">
      <c r="A10" s="139" t="s">
        <v>79</v>
      </c>
      <c r="B10" s="139" t="s">
        <v>11</v>
      </c>
      <c r="C10" s="90"/>
      <c r="D10" s="90"/>
      <c r="E10" s="1">
        <f>VLOOKUP(B10,Площадь!A:B,2,0)</f>
        <v>43</v>
      </c>
      <c r="F10">
        <f t="shared" si="0"/>
        <v>120</v>
      </c>
      <c r="G10" s="1">
        <v>31</v>
      </c>
      <c r="H10" s="1">
        <v>28</v>
      </c>
      <c r="I10" s="1">
        <v>31</v>
      </c>
      <c r="J10" s="1">
        <v>30</v>
      </c>
      <c r="L10" s="16">
        <f t="shared" si="1"/>
        <v>43</v>
      </c>
      <c r="M10" s="16">
        <f t="shared" si="2"/>
        <v>43</v>
      </c>
      <c r="N10" s="16">
        <f t="shared" si="3"/>
        <v>43</v>
      </c>
      <c r="O10" s="16">
        <f t="shared" si="4"/>
        <v>43</v>
      </c>
      <c r="P10" s="23"/>
      <c r="Q10" s="143">
        <f>VLOOKUP(B10,Лист4!L:M,2,0)</f>
        <v>10.055199999999999</v>
      </c>
      <c r="R10" s="23" t="str">
        <f>VLOOKUP(B10,Лист4!A:F,6,0)</f>
        <v>нет</v>
      </c>
      <c r="S10" s="10" t="e">
        <f t="shared" si="21"/>
        <v>#VALUE!</v>
      </c>
      <c r="T10" s="25">
        <f t="shared" si="26"/>
        <v>0.41416974911413446</v>
      </c>
      <c r="U10" s="25">
        <f t="shared" si="27"/>
        <v>0.37408880565147629</v>
      </c>
      <c r="V10" s="25">
        <f t="shared" si="28"/>
        <v>0.41416974911413446</v>
      </c>
      <c r="W10" s="25">
        <f t="shared" si="29"/>
        <v>0.4008094346265817</v>
      </c>
      <c r="X10" s="95">
        <f t="shared" si="8"/>
        <v>0.44214197659795945</v>
      </c>
      <c r="Y10" s="95">
        <f t="shared" si="9"/>
        <v>0.43116631096062724</v>
      </c>
      <c r="Z10" s="95">
        <f t="shared" si="10"/>
        <v>0.22332343036568156</v>
      </c>
      <c r="AA10" s="95">
        <f t="shared" si="11"/>
        <v>4.7867117746228892E-2</v>
      </c>
      <c r="AB10" s="12">
        <f t="shared" si="12"/>
        <v>0.85631172571209391</v>
      </c>
      <c r="AC10" s="12">
        <f t="shared" si="13"/>
        <v>0.80525511661210358</v>
      </c>
      <c r="AD10" s="12">
        <f t="shared" si="14"/>
        <v>0.63749317947981599</v>
      </c>
      <c r="AE10" s="12">
        <f t="shared" si="15"/>
        <v>0.44867655237281057</v>
      </c>
      <c r="AF10" s="32">
        <f t="shared" si="16"/>
        <v>2328.1574461005553</v>
      </c>
      <c r="AG10" s="32">
        <f t="shared" si="17"/>
        <v>2189.3437161473198</v>
      </c>
      <c r="AH10" s="32">
        <f t="shared" si="18"/>
        <v>1733.2292062333133</v>
      </c>
      <c r="AI10" s="32">
        <f t="shared" si="19"/>
        <v>1219.8707841222449</v>
      </c>
      <c r="AK10" s="32">
        <f t="shared" si="20"/>
        <v>7470.6011526034335</v>
      </c>
      <c r="AL10" s="12">
        <f t="shared" si="23"/>
        <v>1.144498835670497</v>
      </c>
      <c r="AM10">
        <f>VLOOKUP(A10,Лист3!A:B,2,0)</f>
        <v>6049.92</v>
      </c>
      <c r="AN10" s="32">
        <f t="shared" si="24"/>
        <v>1867.6502881508579</v>
      </c>
      <c r="AO10" s="11">
        <f t="shared" si="25"/>
        <v>1.5975212640562928E-2</v>
      </c>
    </row>
    <row r="11" spans="1:41" x14ac:dyDescent="0.3">
      <c r="A11" s="139" t="s">
        <v>80</v>
      </c>
      <c r="B11" s="139" t="s">
        <v>12</v>
      </c>
      <c r="C11" s="90"/>
      <c r="D11" s="90"/>
      <c r="E11" s="1">
        <f>VLOOKUP(B11,Площадь!A:B,2,0)</f>
        <v>63.5</v>
      </c>
      <c r="F11">
        <f t="shared" si="0"/>
        <v>120</v>
      </c>
      <c r="G11" s="1">
        <v>31</v>
      </c>
      <c r="H11" s="1">
        <v>28</v>
      </c>
      <c r="I11" s="1">
        <v>31</v>
      </c>
      <c r="J11" s="1">
        <v>30</v>
      </c>
      <c r="L11" s="16">
        <f t="shared" si="1"/>
        <v>63.5</v>
      </c>
      <c r="M11" s="16">
        <f t="shared" si="2"/>
        <v>63.5</v>
      </c>
      <c r="N11" s="16">
        <f t="shared" si="3"/>
        <v>63.5</v>
      </c>
      <c r="O11" s="16">
        <f t="shared" si="4"/>
        <v>63.5</v>
      </c>
      <c r="P11" s="23"/>
      <c r="Q11" s="143">
        <f>VLOOKUP(B11,Лист4!L:M,2,0)</f>
        <v>11.824999999999999</v>
      </c>
      <c r="R11" s="23">
        <f>VLOOKUP(B11,Лист4!A:F,6,0)</f>
        <v>13.061</v>
      </c>
      <c r="S11" s="10">
        <f t="shared" si="21"/>
        <v>1.2360000000000007</v>
      </c>
      <c r="T11" s="12">
        <f>$S11*T$122/G$1*G11</f>
        <v>0.39706844982202866</v>
      </c>
      <c r="U11" s="12">
        <f t="shared" ref="U11:W11" si="30">$S11*U$122/H$1*H11</f>
        <v>0.36548628647968295</v>
      </c>
      <c r="V11" s="12">
        <f t="shared" si="30"/>
        <v>0.27641979434905528</v>
      </c>
      <c r="W11" s="12">
        <f t="shared" si="30"/>
        <v>0.19702546934923384</v>
      </c>
      <c r="X11" s="95">
        <f t="shared" si="8"/>
        <v>0.6529305933481494</v>
      </c>
      <c r="Y11" s="95">
        <f t="shared" si="9"/>
        <v>0.63672234293022856</v>
      </c>
      <c r="Z11" s="95">
        <f t="shared" si="10"/>
        <v>0.32979157740048326</v>
      </c>
      <c r="AA11" s="95">
        <f t="shared" si="11"/>
        <v>7.0687487834547313E-2</v>
      </c>
      <c r="AB11" s="12">
        <f t="shared" si="12"/>
        <v>1.049999043170178</v>
      </c>
      <c r="AC11" s="12">
        <f t="shared" si="13"/>
        <v>1.0022086294099115</v>
      </c>
      <c r="AD11" s="12">
        <f t="shared" si="14"/>
        <v>0.60621137174953854</v>
      </c>
      <c r="AE11" s="12">
        <f t="shared" si="15"/>
        <v>0.26771295718378119</v>
      </c>
      <c r="AF11" s="32">
        <f t="shared" si="16"/>
        <v>2854.7583985519436</v>
      </c>
      <c r="AG11" s="32">
        <f t="shared" si="17"/>
        <v>2724.8248658122557</v>
      </c>
      <c r="AH11" s="32">
        <f t="shared" si="18"/>
        <v>1648.1796017400804</v>
      </c>
      <c r="AI11" s="32">
        <f t="shared" si="19"/>
        <v>727.86334225040798</v>
      </c>
      <c r="AK11" s="32">
        <f t="shared" si="20"/>
        <v>7955.6262083546872</v>
      </c>
      <c r="AL11" s="12">
        <f t="shared" si="23"/>
        <v>1.6901320015134087</v>
      </c>
      <c r="AM11">
        <f>VLOOKUP(A11,Лист3!A:B,2,0)</f>
        <v>8086.84</v>
      </c>
      <c r="AN11" s="32">
        <f t="shared" si="24"/>
        <v>1988.906552088672</v>
      </c>
      <c r="AO11" s="11">
        <f t="shared" si="25"/>
        <v>1.1520204730367753E-2</v>
      </c>
    </row>
    <row r="12" spans="1:41" x14ac:dyDescent="0.3">
      <c r="A12" s="139" t="s">
        <v>81</v>
      </c>
      <c r="B12" s="139" t="s">
        <v>13</v>
      </c>
      <c r="C12" s="90"/>
      <c r="D12" s="90"/>
      <c r="E12" s="1">
        <f>VLOOKUP(B12,Площадь!A:B,2,0)</f>
        <v>45</v>
      </c>
      <c r="F12">
        <f t="shared" si="0"/>
        <v>120</v>
      </c>
      <c r="G12" s="1">
        <v>31</v>
      </c>
      <c r="H12" s="1">
        <v>28</v>
      </c>
      <c r="I12" s="1">
        <v>31</v>
      </c>
      <c r="J12" s="1">
        <v>30</v>
      </c>
      <c r="L12" s="16">
        <f t="shared" si="1"/>
        <v>45</v>
      </c>
      <c r="M12" s="16">
        <f t="shared" si="2"/>
        <v>45</v>
      </c>
      <c r="N12" s="16">
        <f t="shared" si="3"/>
        <v>45</v>
      </c>
      <c r="O12" s="16">
        <f t="shared" si="4"/>
        <v>45</v>
      </c>
      <c r="P12" s="23"/>
      <c r="Q12" s="143">
        <f>VLOOKUP(B12,Лист4!L:M,2,0)</f>
        <v>18.631</v>
      </c>
      <c r="R12" s="23">
        <f>VLOOKUP(B12,Лист4!A:F,6,0)</f>
        <v>21.942</v>
      </c>
      <c r="S12" s="10">
        <f t="shared" si="21"/>
        <v>3.3109999999999999</v>
      </c>
      <c r="T12" s="12">
        <f>$S12*T$122/G$1*G12</f>
        <v>1.0636679913921814</v>
      </c>
      <c r="U12" s="12">
        <f t="shared" ref="U12" si="31">$S12*U$122/H$1*H12</f>
        <v>0.97906561046458696</v>
      </c>
      <c r="V12" s="12">
        <f t="shared" ref="V12" si="32">$S12*V$122/I$1*I12</f>
        <v>0.7404740607522019</v>
      </c>
      <c r="W12" s="12">
        <f t="shared" ref="W12" si="33">$S12*W$122/J$1*J12</f>
        <v>0.52779233739102982</v>
      </c>
      <c r="X12" s="95">
        <f t="shared" si="8"/>
        <v>0.462706719695539</v>
      </c>
      <c r="Y12" s="95">
        <f t="shared" si="9"/>
        <v>0.45122055798205174</v>
      </c>
      <c r="Z12" s="95">
        <f t="shared" si="10"/>
        <v>0.23371056666175977</v>
      </c>
      <c r="AA12" s="95">
        <f t="shared" si="11"/>
        <v>5.0093495315820934E-2</v>
      </c>
      <c r="AB12" s="12">
        <f t="shared" si="12"/>
        <v>1.5263747110877204</v>
      </c>
      <c r="AC12" s="12">
        <f t="shared" si="13"/>
        <v>1.4302861684466386</v>
      </c>
      <c r="AD12" s="12">
        <f t="shared" si="14"/>
        <v>0.97418462741396161</v>
      </c>
      <c r="AE12" s="12">
        <f t="shared" si="15"/>
        <v>0.57788583270685079</v>
      </c>
      <c r="AF12" s="32">
        <f t="shared" si="16"/>
        <v>4149.9380919995165</v>
      </c>
      <c r="AG12" s="32">
        <f t="shared" si="17"/>
        <v>3888.6906404960901</v>
      </c>
      <c r="AH12" s="32">
        <f t="shared" si="18"/>
        <v>2648.6326487056272</v>
      </c>
      <c r="AI12" s="32">
        <f t="shared" si="19"/>
        <v>1571.1675596800401</v>
      </c>
      <c r="AK12" s="32">
        <f t="shared" si="20"/>
        <v>12258.428940881273</v>
      </c>
      <c r="AL12" s="12">
        <f t="shared" si="23"/>
        <v>1.1977313396551714</v>
      </c>
      <c r="AM12">
        <f>VLOOKUP(A12,Лист3!A:B,2,0)</f>
        <v>7344.08</v>
      </c>
      <c r="AN12" s="32">
        <f t="shared" si="24"/>
        <v>3064.6072352203182</v>
      </c>
      <c r="AO12" s="11">
        <f t="shared" si="25"/>
        <v>2.5048507442528727E-2</v>
      </c>
    </row>
    <row r="13" spans="1:41" x14ac:dyDescent="0.3">
      <c r="A13" s="139" t="s">
        <v>82</v>
      </c>
      <c r="B13" s="139" t="s">
        <v>14</v>
      </c>
      <c r="C13" s="90"/>
      <c r="D13" s="90"/>
      <c r="E13" s="1">
        <f>VLOOKUP(B13,Площадь!A:B,2,0)</f>
        <v>53.4</v>
      </c>
      <c r="F13">
        <f t="shared" si="0"/>
        <v>120</v>
      </c>
      <c r="G13" s="1">
        <v>31</v>
      </c>
      <c r="H13" s="1">
        <v>28</v>
      </c>
      <c r="I13" s="1">
        <v>31</v>
      </c>
      <c r="J13" s="1">
        <v>30</v>
      </c>
      <c r="L13" s="16">
        <f t="shared" si="1"/>
        <v>53.4</v>
      </c>
      <c r="M13" s="16">
        <f t="shared" si="2"/>
        <v>53.4</v>
      </c>
      <c r="N13" s="16">
        <f t="shared" si="3"/>
        <v>53.4</v>
      </c>
      <c r="O13" s="16">
        <f t="shared" si="4"/>
        <v>53.4</v>
      </c>
      <c r="P13" s="23"/>
      <c r="Q13" s="143">
        <f>VLOOKUP(B13,Лист4!L:M,2,0)</f>
        <v>8.155428273734719</v>
      </c>
      <c r="R13" s="23" t="str">
        <f>VLOOKUP(B13,Лист4!A:F,6,0)</f>
        <v>нет</v>
      </c>
      <c r="S13" s="10" t="e">
        <f t="shared" si="21"/>
        <v>#VALUE!</v>
      </c>
      <c r="T13" s="25">
        <f t="shared" ref="T13:T15" si="34">$T$125*$E13*G13</f>
        <v>0.51434103727197167</v>
      </c>
      <c r="U13" s="25">
        <f t="shared" ref="U13:U15" si="35">$T$125*$E13*H13</f>
        <v>0.4645660981811357</v>
      </c>
      <c r="V13" s="25">
        <f t="shared" ref="V13:V15" si="36">$T$125*$E13*I13</f>
        <v>0.51434103727197167</v>
      </c>
      <c r="W13" s="25">
        <f t="shared" ref="W13:W15" si="37">$T$125*$E13*J13</f>
        <v>0.49774939090835968</v>
      </c>
      <c r="X13" s="95">
        <f t="shared" si="8"/>
        <v>0.54907864070537293</v>
      </c>
      <c r="Y13" s="95">
        <f t="shared" si="9"/>
        <v>0.53544839547203471</v>
      </c>
      <c r="Z13" s="95">
        <f t="shared" si="10"/>
        <v>0.27733653910528827</v>
      </c>
      <c r="AA13" s="95">
        <f t="shared" si="11"/>
        <v>5.9444281108107504E-2</v>
      </c>
      <c r="AB13" s="12">
        <f t="shared" si="12"/>
        <v>1.0634196779773446</v>
      </c>
      <c r="AC13" s="12">
        <f t="shared" si="13"/>
        <v>1.0000144936531705</v>
      </c>
      <c r="AD13" s="12">
        <f t="shared" si="14"/>
        <v>0.79167757637725988</v>
      </c>
      <c r="AE13" s="12">
        <f t="shared" si="15"/>
        <v>0.55719367201646719</v>
      </c>
      <c r="AF13" s="32">
        <f t="shared" si="16"/>
        <v>2891.2466888783642</v>
      </c>
      <c r="AG13" s="32">
        <f t="shared" si="17"/>
        <v>2718.859405634113</v>
      </c>
      <c r="AH13" s="32">
        <f t="shared" si="18"/>
        <v>2152.428828206022</v>
      </c>
      <c r="AI13" s="32">
        <f t="shared" si="19"/>
        <v>1514.9092993518113</v>
      </c>
      <c r="AK13" s="32">
        <f t="shared" si="20"/>
        <v>9277.4442220703113</v>
      </c>
      <c r="AL13" s="12">
        <f t="shared" si="23"/>
        <v>1.4213078563908035</v>
      </c>
      <c r="AM13">
        <f>VLOOKUP(A13,Лист3!A:B,2,0)</f>
        <v>6832.92</v>
      </c>
      <c r="AN13" s="32">
        <f t="shared" si="24"/>
        <v>2319.3610555175778</v>
      </c>
      <c r="AO13" s="11">
        <f t="shared" si="25"/>
        <v>1.5975212640562932E-2</v>
      </c>
    </row>
    <row r="14" spans="1:41" x14ac:dyDescent="0.3">
      <c r="A14" s="139" t="s">
        <v>328</v>
      </c>
      <c r="B14" s="139" t="s">
        <v>15</v>
      </c>
      <c r="C14" s="90"/>
      <c r="D14" s="90"/>
      <c r="E14" s="1">
        <f>VLOOKUP(B14,Площадь!A:B,2,0)</f>
        <v>29.2</v>
      </c>
      <c r="F14">
        <f t="shared" si="0"/>
        <v>120</v>
      </c>
      <c r="G14" s="1">
        <v>31</v>
      </c>
      <c r="H14" s="1">
        <v>28</v>
      </c>
      <c r="I14" s="1">
        <v>31</v>
      </c>
      <c r="J14" s="1">
        <v>30</v>
      </c>
      <c r="L14" s="16">
        <f t="shared" si="1"/>
        <v>29.2</v>
      </c>
      <c r="M14" s="16">
        <f t="shared" si="2"/>
        <v>29.2</v>
      </c>
      <c r="N14" s="16">
        <f t="shared" si="3"/>
        <v>29.2</v>
      </c>
      <c r="O14" s="16">
        <f t="shared" si="4"/>
        <v>29.2</v>
      </c>
      <c r="P14" s="23"/>
      <c r="Q14" s="143">
        <f>VLOOKUP(B14,Лист4!L:M,2,0)</f>
        <v>10.025900853802504</v>
      </c>
      <c r="R14" s="23" t="str">
        <f>VLOOKUP(B14,Лист4!A:F,6,0)</f>
        <v>нет</v>
      </c>
      <c r="S14" s="10" t="e">
        <f t="shared" si="21"/>
        <v>#VALUE!</v>
      </c>
      <c r="T14" s="25">
        <f t="shared" si="34"/>
        <v>0.281250155212389</v>
      </c>
      <c r="U14" s="25">
        <f t="shared" si="35"/>
        <v>0.25403239825635132</v>
      </c>
      <c r="V14" s="25">
        <f t="shared" si="36"/>
        <v>0.281250155212389</v>
      </c>
      <c r="W14" s="25">
        <f t="shared" si="37"/>
        <v>0.27217756956037642</v>
      </c>
      <c r="X14" s="95">
        <f t="shared" si="8"/>
        <v>0.30024524922466084</v>
      </c>
      <c r="Y14" s="95">
        <f t="shared" si="9"/>
        <v>0.29279200651279802</v>
      </c>
      <c r="Z14" s="95">
        <f t="shared" si="10"/>
        <v>0.1516521899227419</v>
      </c>
      <c r="AA14" s="95">
        <f t="shared" si="11"/>
        <v>3.2505112516043801E-2</v>
      </c>
      <c r="AB14" s="12">
        <f t="shared" si="12"/>
        <v>0.58149540443704983</v>
      </c>
      <c r="AC14" s="12">
        <f t="shared" si="13"/>
        <v>0.54682440476914929</v>
      </c>
      <c r="AD14" s="12">
        <f t="shared" si="14"/>
        <v>0.43290234513513093</v>
      </c>
      <c r="AE14" s="12">
        <f t="shared" si="15"/>
        <v>0.30468268207642024</v>
      </c>
      <c r="AF14" s="32">
        <f t="shared" si="16"/>
        <v>1580.98133549154</v>
      </c>
      <c r="AG14" s="32">
        <f t="shared" si="17"/>
        <v>1486.7171281744586</v>
      </c>
      <c r="AH14" s="32">
        <f t="shared" si="18"/>
        <v>1176.9835540002966</v>
      </c>
      <c r="AI14" s="32">
        <f t="shared" si="19"/>
        <v>828.37736968301294</v>
      </c>
      <c r="AK14" s="32">
        <f t="shared" si="20"/>
        <v>5073.0593873493081</v>
      </c>
      <c r="AL14" s="12">
        <f t="shared" si="23"/>
        <v>0.7771945581762445</v>
      </c>
      <c r="AM14">
        <f>VLOOKUP(A14,Лист3!A:B,2,0)</f>
        <v>3735.64</v>
      </c>
      <c r="AN14" s="32">
        <f t="shared" si="24"/>
        <v>1268.2648468373272</v>
      </c>
      <c r="AO14" s="11">
        <f t="shared" si="25"/>
        <v>1.5975212640562932E-2</v>
      </c>
    </row>
    <row r="15" spans="1:41" x14ac:dyDescent="0.3">
      <c r="A15" s="139" t="s">
        <v>83</v>
      </c>
      <c r="B15" s="139" t="s">
        <v>16</v>
      </c>
      <c r="C15" s="90"/>
      <c r="D15" s="90"/>
      <c r="E15" s="1">
        <f>VLOOKUP(B15,Площадь!A:B,2,0)</f>
        <v>28.3</v>
      </c>
      <c r="F15">
        <f t="shared" si="0"/>
        <v>120</v>
      </c>
      <c r="G15" s="1">
        <v>31</v>
      </c>
      <c r="H15" s="1">
        <v>28</v>
      </c>
      <c r="I15" s="1">
        <v>31</v>
      </c>
      <c r="J15" s="1">
        <v>30</v>
      </c>
      <c r="L15" s="16">
        <f t="shared" si="1"/>
        <v>28.3</v>
      </c>
      <c r="M15" s="16">
        <f t="shared" si="2"/>
        <v>28.3</v>
      </c>
      <c r="N15" s="16">
        <f t="shared" si="3"/>
        <v>28.3</v>
      </c>
      <c r="O15" s="16">
        <f t="shared" si="4"/>
        <v>28.3</v>
      </c>
      <c r="P15" s="23"/>
      <c r="Q15" s="143">
        <f>VLOOKUP(B15,Лист4!L:M,2,0)</f>
        <v>9.9793936357058541</v>
      </c>
      <c r="R15" s="23" t="str">
        <f>VLOOKUP(B15,Лист4!A:F,6,0)</f>
        <v>нет</v>
      </c>
      <c r="S15" s="10" t="e">
        <f t="shared" si="21"/>
        <v>#VALUE!</v>
      </c>
      <c r="T15" s="25">
        <f t="shared" si="34"/>
        <v>0.27258148604488386</v>
      </c>
      <c r="U15" s="25">
        <f t="shared" si="35"/>
        <v>0.2462026325566693</v>
      </c>
      <c r="V15" s="25">
        <f t="shared" si="36"/>
        <v>0.27258148604488386</v>
      </c>
      <c r="W15" s="25">
        <f t="shared" si="37"/>
        <v>0.26378853488214571</v>
      </c>
      <c r="X15" s="95">
        <f t="shared" si="8"/>
        <v>0.29099111483075008</v>
      </c>
      <c r="Y15" s="95">
        <f t="shared" si="9"/>
        <v>0.28376759535315699</v>
      </c>
      <c r="Z15" s="95">
        <f t="shared" si="10"/>
        <v>0.1469779785895067</v>
      </c>
      <c r="AA15" s="95">
        <f t="shared" si="11"/>
        <v>3.1503242609727387E-2</v>
      </c>
      <c r="AB15" s="12">
        <f t="shared" si="12"/>
        <v>0.56357260087563388</v>
      </c>
      <c r="AC15" s="12">
        <f t="shared" si="13"/>
        <v>0.52997022790982629</v>
      </c>
      <c r="AD15" s="12">
        <f t="shared" si="14"/>
        <v>0.41955946463439053</v>
      </c>
      <c r="AE15" s="12">
        <f t="shared" si="15"/>
        <v>0.29529177749187308</v>
      </c>
      <c r="AF15" s="32">
        <f t="shared" si="16"/>
        <v>1532.2524587126909</v>
      </c>
      <c r="AG15" s="32">
        <f t="shared" si="17"/>
        <v>1440.893655045794</v>
      </c>
      <c r="AH15" s="32">
        <f t="shared" si="18"/>
        <v>1140.7066636372738</v>
      </c>
      <c r="AI15" s="32">
        <f t="shared" si="19"/>
        <v>802.84519048045445</v>
      </c>
      <c r="AK15" s="32">
        <f t="shared" si="20"/>
        <v>4916.6979678762127</v>
      </c>
      <c r="AL15" s="12">
        <f t="shared" si="23"/>
        <v>0.75323993138314116</v>
      </c>
      <c r="AM15">
        <f>VLOOKUP(A15,Лист3!A:B,2,0)</f>
        <v>3620.4</v>
      </c>
      <c r="AN15" s="32">
        <f t="shared" si="24"/>
        <v>1229.1744919690534</v>
      </c>
      <c r="AO15" s="11">
        <f t="shared" si="25"/>
        <v>1.5975212640562932E-2</v>
      </c>
    </row>
    <row r="16" spans="1:41" x14ac:dyDescent="0.3">
      <c r="A16" s="139" t="s">
        <v>84</v>
      </c>
      <c r="B16" s="139" t="s">
        <v>17</v>
      </c>
      <c r="C16" s="90"/>
      <c r="D16" s="90"/>
      <c r="E16" s="1">
        <f>VLOOKUP(B16,Площадь!A:B,2,0)</f>
        <v>70.3</v>
      </c>
      <c r="F16">
        <f t="shared" si="0"/>
        <v>120</v>
      </c>
      <c r="G16" s="1">
        <v>31</v>
      </c>
      <c r="H16" s="1">
        <v>28</v>
      </c>
      <c r="I16" s="1">
        <v>31</v>
      </c>
      <c r="J16" s="1">
        <v>30</v>
      </c>
      <c r="L16" s="16">
        <f t="shared" si="1"/>
        <v>70.3</v>
      </c>
      <c r="M16" s="16">
        <f t="shared" si="2"/>
        <v>70.3</v>
      </c>
      <c r="N16" s="16">
        <f t="shared" si="3"/>
        <v>70.3</v>
      </c>
      <c r="O16" s="16">
        <f t="shared" si="4"/>
        <v>70.3</v>
      </c>
      <c r="P16" s="23"/>
      <c r="Q16" s="143">
        <f>VLOOKUP(B16,Лист4!L:M,2,0)</f>
        <v>2.8570000000000002</v>
      </c>
      <c r="R16" s="23">
        <f>VLOOKUP(B16,Лист4!A:F,6,0)</f>
        <v>5.3769999999999998</v>
      </c>
      <c r="S16" s="10">
        <f t="shared" si="21"/>
        <v>2.5199999999999996</v>
      </c>
      <c r="T16" s="12">
        <f t="shared" ref="T16:T17" si="38">$S16*T$122/G$1*G16</f>
        <v>0.80955703361772768</v>
      </c>
      <c r="U16" s="12">
        <f t="shared" ref="U16:U17" si="39">$S16*U$122/H$1*H16</f>
        <v>0.74516621515275117</v>
      </c>
      <c r="V16" s="12">
        <f t="shared" ref="V16:V17" si="40">$S16*V$122/I$1*I16</f>
        <v>0.5635743379932191</v>
      </c>
      <c r="W16" s="12">
        <f t="shared" ref="W16:W17" si="41">$S16*W$122/J$1*J16</f>
        <v>0.40170241323630174</v>
      </c>
      <c r="X16" s="95">
        <f t="shared" si="8"/>
        <v>0.72285071987991978</v>
      </c>
      <c r="Y16" s="95">
        <f t="shared" si="9"/>
        <v>0.70490678280307195</v>
      </c>
      <c r="Z16" s="95">
        <f t="shared" si="10"/>
        <v>0.36510784080714914</v>
      </c>
      <c r="AA16" s="95">
        <f t="shared" si="11"/>
        <v>7.8257171571160244E-2</v>
      </c>
      <c r="AB16" s="12">
        <f t="shared" si="12"/>
        <v>1.5324077534976475</v>
      </c>
      <c r="AC16" s="12">
        <f t="shared" si="13"/>
        <v>1.4500729979558231</v>
      </c>
      <c r="AD16" s="12">
        <f t="shared" si="14"/>
        <v>0.9286821788003683</v>
      </c>
      <c r="AE16" s="12">
        <f t="shared" si="15"/>
        <v>0.47995958480746198</v>
      </c>
      <c r="AF16" s="32">
        <f t="shared" si="16"/>
        <v>4166.3408483644744</v>
      </c>
      <c r="AG16" s="32">
        <f t="shared" si="17"/>
        <v>3942.4874683022513</v>
      </c>
      <c r="AH16" s="32">
        <f t="shared" si="18"/>
        <v>2524.9196813660174</v>
      </c>
      <c r="AI16" s="32">
        <f t="shared" si="19"/>
        <v>1304.923718366224</v>
      </c>
      <c r="AK16" s="32">
        <f t="shared" si="20"/>
        <v>11938.671716398969</v>
      </c>
      <c r="AL16" s="12">
        <f t="shared" si="23"/>
        <v>1.8711225150613011</v>
      </c>
      <c r="AM16">
        <f>VLOOKUP(A16,Лист3!A:B,2,0)</f>
        <v>7043.93</v>
      </c>
      <c r="AN16" s="32">
        <f t="shared" si="24"/>
        <v>2984.6679290997422</v>
      </c>
      <c r="AO16" s="11">
        <f t="shared" si="25"/>
        <v>1.5615656170203775E-2</v>
      </c>
    </row>
    <row r="17" spans="1:41" x14ac:dyDescent="0.3">
      <c r="A17" s="139" t="s">
        <v>85</v>
      </c>
      <c r="B17" s="139" t="s">
        <v>177</v>
      </c>
      <c r="C17" s="90"/>
      <c r="D17" s="90"/>
      <c r="E17" s="1">
        <f>VLOOKUP(B17,Площадь!A:B,2,0)</f>
        <v>43</v>
      </c>
      <c r="F17">
        <f t="shared" si="0"/>
        <v>120</v>
      </c>
      <c r="G17" s="1">
        <v>31</v>
      </c>
      <c r="H17" s="1">
        <v>28</v>
      </c>
      <c r="I17" s="1">
        <v>31</v>
      </c>
      <c r="J17" s="1">
        <v>30</v>
      </c>
      <c r="L17" s="16">
        <f t="shared" si="1"/>
        <v>43</v>
      </c>
      <c r="M17" s="16">
        <f t="shared" si="2"/>
        <v>43</v>
      </c>
      <c r="N17" s="16">
        <f t="shared" si="3"/>
        <v>43</v>
      </c>
      <c r="O17" s="16">
        <f t="shared" si="4"/>
        <v>43</v>
      </c>
      <c r="P17" s="23"/>
      <c r="Q17" s="143">
        <f>VLOOKUP(B17,Лист4!L:M,2,0)</f>
        <v>11.063011531284513</v>
      </c>
      <c r="R17" s="23">
        <f>VLOOKUP(B17,Лист4!A:F,6,0)</f>
        <v>11.327999999999999</v>
      </c>
      <c r="S17" s="10">
        <f t="shared" si="21"/>
        <v>0.26498846871548665</v>
      </c>
      <c r="T17" s="12">
        <f t="shared" si="38"/>
        <v>8.5128285188973585E-2</v>
      </c>
      <c r="U17" s="12">
        <f t="shared" si="39"/>
        <v>7.8357323131683504E-2</v>
      </c>
      <c r="V17" s="12">
        <f t="shared" si="40"/>
        <v>5.9262182869907649E-2</v>
      </c>
      <c r="W17" s="12">
        <f t="shared" si="41"/>
        <v>4.2240677524921923E-2</v>
      </c>
      <c r="X17" s="95">
        <f t="shared" si="8"/>
        <v>0.44214197659795945</v>
      </c>
      <c r="Y17" s="95">
        <f t="shared" si="9"/>
        <v>0.43116631096062724</v>
      </c>
      <c r="Z17" s="95">
        <f t="shared" si="10"/>
        <v>0.22332343036568156</v>
      </c>
      <c r="AA17" s="95">
        <f t="shared" si="11"/>
        <v>4.7867117746228892E-2</v>
      </c>
      <c r="AB17" s="12">
        <f t="shared" si="12"/>
        <v>0.52727026178693304</v>
      </c>
      <c r="AC17" s="12">
        <f t="shared" si="13"/>
        <v>0.50952363409231072</v>
      </c>
      <c r="AD17" s="12">
        <f t="shared" si="14"/>
        <v>0.28258561323558923</v>
      </c>
      <c r="AE17" s="12">
        <f t="shared" si="15"/>
        <v>9.0107795271150815E-2</v>
      </c>
      <c r="AF17" s="32">
        <f t="shared" si="16"/>
        <v>1433.5529331515493</v>
      </c>
      <c r="AG17" s="32">
        <f t="shared" si="17"/>
        <v>1385.3030468428562</v>
      </c>
      <c r="AH17" s="32">
        <f t="shared" si="18"/>
        <v>768.29941697718471</v>
      </c>
      <c r="AI17" s="32">
        <f t="shared" si="19"/>
        <v>244.98687593911026</v>
      </c>
      <c r="AK17" s="32">
        <f t="shared" si="20"/>
        <v>3832.1422729107003</v>
      </c>
      <c r="AL17" s="12">
        <f t="shared" si="23"/>
        <v>1.144498835670497</v>
      </c>
      <c r="AM17">
        <f>VLOOKUP(A17,Лист3!A:B,2,0)</f>
        <v>5501.8</v>
      </c>
      <c r="AN17" s="32">
        <f t="shared" si="24"/>
        <v>958.03556822767518</v>
      </c>
      <c r="AO17" s="11">
        <f t="shared" si="25"/>
        <v>8.1946936301510679E-3</v>
      </c>
    </row>
    <row r="18" spans="1:41" x14ac:dyDescent="0.3">
      <c r="A18" s="139" t="s">
        <v>86</v>
      </c>
      <c r="B18" s="139" t="s">
        <v>178</v>
      </c>
      <c r="C18" s="91"/>
      <c r="D18" s="90"/>
      <c r="E18" s="1">
        <f>VLOOKUP(B18,Площадь!A:B,2,0)</f>
        <v>63.5</v>
      </c>
      <c r="F18">
        <f t="shared" si="0"/>
        <v>120</v>
      </c>
      <c r="G18" s="1">
        <v>31</v>
      </c>
      <c r="H18" s="1">
        <v>28</v>
      </c>
      <c r="I18" s="1">
        <v>31</v>
      </c>
      <c r="J18" s="1">
        <v>30</v>
      </c>
      <c r="L18" s="16">
        <f t="shared" si="1"/>
        <v>63.5</v>
      </c>
      <c r="M18" s="16">
        <f t="shared" si="2"/>
        <v>63.5</v>
      </c>
      <c r="N18" s="16">
        <f t="shared" si="3"/>
        <v>63.5</v>
      </c>
      <c r="O18" s="16">
        <f t="shared" si="4"/>
        <v>63.5</v>
      </c>
      <c r="P18" s="23"/>
      <c r="Q18" s="143">
        <f>VLOOKUP(B18,Лист4!L:M,2,0)</f>
        <v>20.180342610152707</v>
      </c>
      <c r="R18" s="23" t="str">
        <f>VLOOKUP(B18,Лист4!A:F,6,0)</f>
        <v>нет</v>
      </c>
      <c r="S18" s="10" t="e">
        <f t="shared" si="21"/>
        <v>#VALUE!</v>
      </c>
      <c r="T18" s="25">
        <f t="shared" ref="T18:T19" si="42">$T$125*$E18*G18</f>
        <v>0.61162276904064039</v>
      </c>
      <c r="U18" s="25">
        <f t="shared" ref="U18:U19" si="43">$T$125*$E18*H18</f>
        <v>0.55243346881090094</v>
      </c>
      <c r="V18" s="25">
        <f t="shared" ref="V18:V19" si="44">$T$125*$E18*I18</f>
        <v>0.61162276904064039</v>
      </c>
      <c r="W18" s="25">
        <f t="shared" ref="W18:W19" si="45">$T$125*$E18*J18</f>
        <v>0.59189300229739394</v>
      </c>
      <c r="X18" s="95">
        <f t="shared" si="8"/>
        <v>0.6529305933481494</v>
      </c>
      <c r="Y18" s="95">
        <f t="shared" si="9"/>
        <v>0.63672234293022856</v>
      </c>
      <c r="Z18" s="95">
        <f t="shared" si="10"/>
        <v>0.32979157740048326</v>
      </c>
      <c r="AA18" s="95">
        <f t="shared" si="11"/>
        <v>7.0687487834547313E-2</v>
      </c>
      <c r="AB18" s="12">
        <f t="shared" si="12"/>
        <v>1.2645533623887899</v>
      </c>
      <c r="AC18" s="12">
        <f t="shared" si="13"/>
        <v>1.1891558117411294</v>
      </c>
      <c r="AD18" s="12">
        <f t="shared" si="14"/>
        <v>0.94141434644112365</v>
      </c>
      <c r="AE18" s="12">
        <f t="shared" si="15"/>
        <v>0.6625804901319412</v>
      </c>
      <c r="AF18" s="32">
        <f t="shared" si="16"/>
        <v>3438.0929727298899</v>
      </c>
      <c r="AG18" s="32">
        <f t="shared" si="17"/>
        <v>3233.1006040780176</v>
      </c>
      <c r="AH18" s="32">
        <f t="shared" si="18"/>
        <v>2559.5361533910559</v>
      </c>
      <c r="AI18" s="32">
        <f t="shared" si="19"/>
        <v>1801.4370881805246</v>
      </c>
      <c r="AK18" s="32">
        <f t="shared" si="20"/>
        <v>11032.166818379488</v>
      </c>
      <c r="AL18" s="12">
        <f t="shared" si="23"/>
        <v>1.6901320015134087</v>
      </c>
      <c r="AM18">
        <f>VLOOKUP(A18,Лист3!A:B,2,0)</f>
        <v>8124.92</v>
      </c>
      <c r="AN18" s="32">
        <f t="shared" si="24"/>
        <v>2758.0417045948716</v>
      </c>
      <c r="AO18" s="11">
        <f t="shared" si="25"/>
        <v>1.5975212640562928E-2</v>
      </c>
    </row>
    <row r="19" spans="1:41" x14ac:dyDescent="0.3">
      <c r="A19" s="139" t="s">
        <v>329</v>
      </c>
      <c r="B19" s="139" t="s">
        <v>179</v>
      </c>
      <c r="C19" s="90"/>
      <c r="D19" s="90"/>
      <c r="E19" s="1">
        <f>VLOOKUP(B19,Площадь!A:B,2,0)</f>
        <v>45</v>
      </c>
      <c r="F19">
        <f t="shared" si="0"/>
        <v>120</v>
      </c>
      <c r="G19" s="1">
        <v>31</v>
      </c>
      <c r="H19" s="1">
        <v>28</v>
      </c>
      <c r="I19" s="1">
        <v>31</v>
      </c>
      <c r="J19" s="1">
        <v>30</v>
      </c>
      <c r="L19" s="16">
        <f t="shared" si="1"/>
        <v>45</v>
      </c>
      <c r="M19" s="16">
        <f t="shared" si="2"/>
        <v>45</v>
      </c>
      <c r="N19" s="16">
        <f t="shared" si="3"/>
        <v>45</v>
      </c>
      <c r="O19" s="16">
        <f t="shared" si="4"/>
        <v>45</v>
      </c>
      <c r="P19" s="23"/>
      <c r="Q19" s="143" t="str">
        <f>VLOOKUP(B19,Лист4!L:M,2,0)</f>
        <v>24,764</v>
      </c>
      <c r="R19" s="23" t="str">
        <f>VLOOKUP(B19,Лист4!A:F,6,0)</f>
        <v>нет</v>
      </c>
      <c r="S19" s="10" t="e">
        <f t="shared" si="21"/>
        <v>#VALUE!</v>
      </c>
      <c r="T19" s="25">
        <f t="shared" si="42"/>
        <v>0.43343345837525699</v>
      </c>
      <c r="U19" s="25">
        <f t="shared" si="43"/>
        <v>0.3914882849841031</v>
      </c>
      <c r="V19" s="25">
        <f t="shared" si="44"/>
        <v>0.43343345837525699</v>
      </c>
      <c r="W19" s="25">
        <f t="shared" si="45"/>
        <v>0.419451733911539</v>
      </c>
      <c r="X19" s="95">
        <f t="shared" si="8"/>
        <v>0.462706719695539</v>
      </c>
      <c r="Y19" s="95">
        <f t="shared" si="9"/>
        <v>0.45122055798205174</v>
      </c>
      <c r="Z19" s="95">
        <f t="shared" si="10"/>
        <v>0.23371056666175977</v>
      </c>
      <c r="AA19" s="95">
        <f t="shared" si="11"/>
        <v>5.0093495315820934E-2</v>
      </c>
      <c r="AB19" s="12">
        <f t="shared" si="12"/>
        <v>0.89614017807079605</v>
      </c>
      <c r="AC19" s="12">
        <f t="shared" si="13"/>
        <v>0.84270884296615489</v>
      </c>
      <c r="AD19" s="12">
        <f t="shared" si="14"/>
        <v>0.66714402503701675</v>
      </c>
      <c r="AE19" s="12">
        <f t="shared" si="15"/>
        <v>0.46954522922735992</v>
      </c>
      <c r="AF19" s="32">
        <f t="shared" si="16"/>
        <v>2436.4438389424417</v>
      </c>
      <c r="AG19" s="32">
        <f t="shared" si="17"/>
        <v>2291.1736564332414</v>
      </c>
      <c r="AH19" s="32">
        <f t="shared" si="18"/>
        <v>1813.844518151142</v>
      </c>
      <c r="AI19" s="32">
        <f t="shared" si="19"/>
        <v>1276.6089601279307</v>
      </c>
      <c r="AK19" s="32">
        <f t="shared" si="20"/>
        <v>7818.070973654756</v>
      </c>
      <c r="AL19" s="12">
        <f t="shared" si="23"/>
        <v>1.1977313396551714</v>
      </c>
      <c r="AM19">
        <f>VLOOKUP(A19,Лист3!A:B,2,0)</f>
        <v>8910.1200000000008</v>
      </c>
      <c r="AN19" s="32">
        <f t="shared" si="24"/>
        <v>1954.5177434136885</v>
      </c>
      <c r="AO19" s="11">
        <f t="shared" si="25"/>
        <v>1.5975212640562928E-2</v>
      </c>
    </row>
    <row r="20" spans="1:41" x14ac:dyDescent="0.3">
      <c r="A20" s="139" t="s">
        <v>87</v>
      </c>
      <c r="B20" s="139" t="s">
        <v>180</v>
      </c>
      <c r="C20" s="90"/>
      <c r="D20" s="90"/>
      <c r="E20" s="1">
        <f>VLOOKUP(B20,Площадь!A:B,2,0)</f>
        <v>53.4</v>
      </c>
      <c r="F20">
        <f t="shared" si="0"/>
        <v>120</v>
      </c>
      <c r="G20" s="1">
        <v>31</v>
      </c>
      <c r="H20" s="1">
        <v>28</v>
      </c>
      <c r="I20" s="1">
        <v>31</v>
      </c>
      <c r="J20" s="1">
        <v>30</v>
      </c>
      <c r="L20" s="16">
        <f t="shared" si="1"/>
        <v>53.4</v>
      </c>
      <c r="M20" s="16">
        <f t="shared" si="2"/>
        <v>53.4</v>
      </c>
      <c r="N20" s="16">
        <f t="shared" si="3"/>
        <v>53.4</v>
      </c>
      <c r="O20" s="16">
        <f t="shared" si="4"/>
        <v>53.4</v>
      </c>
      <c r="P20" s="23"/>
      <c r="Q20" s="143">
        <v>17.632999999999999</v>
      </c>
      <c r="R20" s="23">
        <v>17.632999999999999</v>
      </c>
      <c r="S20" s="10">
        <f t="shared" si="21"/>
        <v>0</v>
      </c>
      <c r="T20" s="12">
        <f t="shared" ref="T20:T23" si="46">$S20*T$122/G$1*G20</f>
        <v>0</v>
      </c>
      <c r="U20" s="12">
        <f t="shared" ref="U20:U23" si="47">$S20*U$122/H$1*H20</f>
        <v>0</v>
      </c>
      <c r="V20" s="12">
        <f t="shared" ref="V20:V23" si="48">$S20*V$122/I$1*I20</f>
        <v>0</v>
      </c>
      <c r="W20" s="12">
        <f t="shared" ref="W20:W23" si="49">$S20*W$122/J$1*J20</f>
        <v>0</v>
      </c>
      <c r="X20" s="95">
        <f t="shared" si="8"/>
        <v>0.54907864070537293</v>
      </c>
      <c r="Y20" s="95">
        <f t="shared" si="9"/>
        <v>0.53544839547203471</v>
      </c>
      <c r="Z20" s="95">
        <f t="shared" si="10"/>
        <v>0.27733653910528827</v>
      </c>
      <c r="AA20" s="95">
        <f t="shared" si="11"/>
        <v>5.9444281108107504E-2</v>
      </c>
      <c r="AB20" s="12">
        <f t="shared" si="12"/>
        <v>0.54907864070537293</v>
      </c>
      <c r="AC20" s="12">
        <f t="shared" si="13"/>
        <v>0.53544839547203471</v>
      </c>
      <c r="AD20" s="12">
        <f t="shared" si="14"/>
        <v>0.27733653910528827</v>
      </c>
      <c r="AE20" s="12">
        <f t="shared" si="15"/>
        <v>5.9444281108107504E-2</v>
      </c>
      <c r="AF20" s="32">
        <f t="shared" si="16"/>
        <v>1492.845989922582</v>
      </c>
      <c r="AG20" s="32">
        <f t="shared" si="17"/>
        <v>1455.7878065772775</v>
      </c>
      <c r="AH20" s="32">
        <f t="shared" si="18"/>
        <v>754.02812925023989</v>
      </c>
      <c r="AI20" s="32">
        <f t="shared" si="19"/>
        <v>161.61830036234485</v>
      </c>
      <c r="AK20" s="32">
        <f t="shared" si="20"/>
        <v>3864.2802261124443</v>
      </c>
      <c r="AL20" s="12">
        <f t="shared" si="23"/>
        <v>1.4213078563908035</v>
      </c>
      <c r="AM20">
        <f>VLOOKUP(A20,Лист3!A:B,2,0)</f>
        <v>7596.4</v>
      </c>
      <c r="AN20" s="32">
        <f t="shared" si="24"/>
        <v>966.07005652811097</v>
      </c>
      <c r="AO20" s="11">
        <f t="shared" si="25"/>
        <v>6.6540629980842859E-3</v>
      </c>
    </row>
    <row r="21" spans="1:41" x14ac:dyDescent="0.3">
      <c r="A21" s="139" t="s">
        <v>88</v>
      </c>
      <c r="B21" s="139" t="s">
        <v>181</v>
      </c>
      <c r="C21" s="90"/>
      <c r="D21" s="90"/>
      <c r="E21" s="1">
        <f>VLOOKUP(B21,Площадь!A:B,2,0)</f>
        <v>28.3</v>
      </c>
      <c r="F21">
        <f t="shared" si="0"/>
        <v>120</v>
      </c>
      <c r="G21" s="1">
        <v>31</v>
      </c>
      <c r="H21" s="1">
        <v>28</v>
      </c>
      <c r="I21" s="1">
        <v>31</v>
      </c>
      <c r="J21" s="1">
        <v>30</v>
      </c>
      <c r="L21" s="16">
        <f t="shared" si="1"/>
        <v>28.3</v>
      </c>
      <c r="M21" s="16">
        <f t="shared" si="2"/>
        <v>28.3</v>
      </c>
      <c r="N21" s="16">
        <f t="shared" si="3"/>
        <v>28.3</v>
      </c>
      <c r="O21" s="16">
        <f t="shared" si="4"/>
        <v>28.3</v>
      </c>
      <c r="P21" s="23"/>
      <c r="Q21" s="143">
        <f>VLOOKUP(B21,Лист4!L:M,2,0)</f>
        <v>2.9907200000000005</v>
      </c>
      <c r="R21" s="23">
        <f>VLOOKUP(B21,Лист4!A:F,6,0)</f>
        <v>3.96</v>
      </c>
      <c r="S21" s="10">
        <f t="shared" si="21"/>
        <v>0.96927999999999948</v>
      </c>
      <c r="T21" s="12">
        <f t="shared" si="46"/>
        <v>0.31138390537499638</v>
      </c>
      <c r="U21" s="12">
        <f t="shared" si="47"/>
        <v>0.28661694802510251</v>
      </c>
      <c r="V21" s="12">
        <f t="shared" si="48"/>
        <v>0.21677037076589969</v>
      </c>
      <c r="W21" s="12">
        <f t="shared" si="49"/>
        <v>0.15450877583400097</v>
      </c>
      <c r="X21" s="95">
        <f t="shared" si="8"/>
        <v>0.29099111483075008</v>
      </c>
      <c r="Y21" s="95">
        <f t="shared" si="9"/>
        <v>0.28376759535315699</v>
      </c>
      <c r="Z21" s="95">
        <f t="shared" si="10"/>
        <v>0.1469779785895067</v>
      </c>
      <c r="AA21" s="95">
        <f t="shared" si="11"/>
        <v>3.1503242609727387E-2</v>
      </c>
      <c r="AB21" s="12">
        <f t="shared" si="12"/>
        <v>0.60237502020574651</v>
      </c>
      <c r="AC21" s="12">
        <f t="shared" si="13"/>
        <v>0.5703845433782595</v>
      </c>
      <c r="AD21" s="12">
        <f t="shared" si="14"/>
        <v>0.3637483493554064</v>
      </c>
      <c r="AE21" s="12">
        <f t="shared" si="15"/>
        <v>0.18601201844372836</v>
      </c>
      <c r="AF21" s="32">
        <f t="shared" si="16"/>
        <v>1637.7492524357879</v>
      </c>
      <c r="AG21" s="32">
        <f t="shared" si="17"/>
        <v>1550.7729042276796</v>
      </c>
      <c r="AH21" s="32">
        <f t="shared" si="18"/>
        <v>988.96628719446608</v>
      </c>
      <c r="AI21" s="32">
        <f t="shared" si="19"/>
        <v>505.73319598517759</v>
      </c>
      <c r="AK21" s="32">
        <f t="shared" si="20"/>
        <v>4683.221639843111</v>
      </c>
      <c r="AL21" s="12">
        <f t="shared" si="23"/>
        <v>0.75323993138314116</v>
      </c>
      <c r="AM21">
        <f>VLOOKUP(A21,Лист3!A:B,2,0)</f>
        <v>3965.12</v>
      </c>
      <c r="AN21" s="32">
        <f t="shared" si="24"/>
        <v>1170.8054099607775</v>
      </c>
      <c r="AO21" s="11">
        <f t="shared" si="25"/>
        <v>1.5216607167695587E-2</v>
      </c>
    </row>
    <row r="22" spans="1:41" x14ac:dyDescent="0.3">
      <c r="A22" s="139" t="s">
        <v>89</v>
      </c>
      <c r="B22" s="139" t="s">
        <v>182</v>
      </c>
      <c r="C22" s="90"/>
      <c r="D22" s="90"/>
      <c r="E22" s="1">
        <f>VLOOKUP(B22,Площадь!A:B,2,0)</f>
        <v>70.3</v>
      </c>
      <c r="F22">
        <f t="shared" si="0"/>
        <v>120</v>
      </c>
      <c r="G22" s="1">
        <v>31</v>
      </c>
      <c r="H22" s="1">
        <v>28</v>
      </c>
      <c r="I22" s="1">
        <v>31</v>
      </c>
      <c r="J22" s="1">
        <v>30</v>
      </c>
      <c r="L22" s="16">
        <f t="shared" si="1"/>
        <v>70.3</v>
      </c>
      <c r="M22" s="16">
        <f t="shared" si="2"/>
        <v>70.3</v>
      </c>
      <c r="N22" s="16">
        <f t="shared" si="3"/>
        <v>70.3</v>
      </c>
      <c r="O22" s="16">
        <f t="shared" si="4"/>
        <v>70.3</v>
      </c>
      <c r="P22" s="23"/>
      <c r="Q22" s="143">
        <f>VLOOKUP(B22,Лист4!L:M,2,0)</f>
        <v>6.72</v>
      </c>
      <c r="R22" s="23">
        <f>VLOOKUP(B22,Лист4!A:F,6,0)</f>
        <v>10.96</v>
      </c>
      <c r="S22" s="10">
        <f t="shared" si="21"/>
        <v>4.2400000000000011</v>
      </c>
      <c r="T22" s="12">
        <f t="shared" si="46"/>
        <v>1.3621118343409393</v>
      </c>
      <c r="U22" s="12">
        <f t="shared" si="47"/>
        <v>1.2537717270824071</v>
      </c>
      <c r="V22" s="12">
        <f t="shared" si="48"/>
        <v>0.94823618773462304</v>
      </c>
      <c r="W22" s="12">
        <f t="shared" si="49"/>
        <v>0.67588025084203174</v>
      </c>
      <c r="X22" s="95">
        <f t="shared" si="8"/>
        <v>0.72285071987991978</v>
      </c>
      <c r="Y22" s="95">
        <f t="shared" si="9"/>
        <v>0.70490678280307195</v>
      </c>
      <c r="Z22" s="95">
        <f t="shared" si="10"/>
        <v>0.36510784080714914</v>
      </c>
      <c r="AA22" s="95">
        <f t="shared" si="11"/>
        <v>7.8257171571160244E-2</v>
      </c>
      <c r="AB22" s="12">
        <f t="shared" si="12"/>
        <v>2.084962554220859</v>
      </c>
      <c r="AC22" s="12">
        <f t="shared" si="13"/>
        <v>1.9586785098854791</v>
      </c>
      <c r="AD22" s="12">
        <f t="shared" si="14"/>
        <v>1.3133440285417721</v>
      </c>
      <c r="AE22" s="12">
        <f t="shared" si="15"/>
        <v>0.75413742241319204</v>
      </c>
      <c r="AF22" s="32">
        <f t="shared" si="16"/>
        <v>5668.6378916667563</v>
      </c>
      <c r="AG22" s="32">
        <f t="shared" si="17"/>
        <v>5325.2943062468385</v>
      </c>
      <c r="AH22" s="32">
        <f t="shared" si="18"/>
        <v>3570.7460116799411</v>
      </c>
      <c r="AI22" s="32">
        <f t="shared" si="19"/>
        <v>2050.3639068054349</v>
      </c>
      <c r="AK22" s="32">
        <f t="shared" si="20"/>
        <v>16615.04211639897</v>
      </c>
      <c r="AL22" s="12">
        <f t="shared" si="23"/>
        <v>1.8711225150613011</v>
      </c>
      <c r="AM22">
        <f>VLOOKUP(A22,Лист3!A:B,2,0)</f>
        <v>9680.08</v>
      </c>
      <c r="AN22" s="32">
        <f t="shared" si="24"/>
        <v>4153.7605290997426</v>
      </c>
      <c r="AO22" s="11">
        <f t="shared" si="25"/>
        <v>2.1732299128951998E-2</v>
      </c>
    </row>
    <row r="23" spans="1:41" x14ac:dyDescent="0.3">
      <c r="A23" s="139" t="s">
        <v>90</v>
      </c>
      <c r="B23" s="139" t="s">
        <v>183</v>
      </c>
      <c r="C23" s="90"/>
      <c r="D23" s="90"/>
      <c r="E23" s="1">
        <f>VLOOKUP(B23,Площадь!A:B,2,0)</f>
        <v>43</v>
      </c>
      <c r="F23">
        <f t="shared" si="0"/>
        <v>120</v>
      </c>
      <c r="G23" s="1">
        <v>31</v>
      </c>
      <c r="H23" s="1">
        <v>28</v>
      </c>
      <c r="I23" s="1">
        <v>31</v>
      </c>
      <c r="J23" s="1">
        <v>30</v>
      </c>
      <c r="L23" s="16">
        <f t="shared" si="1"/>
        <v>43</v>
      </c>
      <c r="M23" s="16">
        <f t="shared" si="2"/>
        <v>43</v>
      </c>
      <c r="N23" s="16">
        <f t="shared" si="3"/>
        <v>43</v>
      </c>
      <c r="O23" s="16">
        <f t="shared" si="4"/>
        <v>43</v>
      </c>
      <c r="P23" s="23"/>
      <c r="Q23" s="143" t="str">
        <f>VLOOKUP(B23,Лист4!L:M,2,0)</f>
        <v>4,174</v>
      </c>
      <c r="R23" s="23">
        <f>VLOOKUP(B23,Лист4!A:F,6,0)</f>
        <v>4.6829999999999998</v>
      </c>
      <c r="S23" s="10">
        <f t="shared" si="21"/>
        <v>0.50899999999999945</v>
      </c>
      <c r="T23" s="12">
        <f t="shared" si="46"/>
        <v>0.16351767067913611</v>
      </c>
      <c r="U23" s="12">
        <f t="shared" si="47"/>
        <v>0.15051174742569443</v>
      </c>
      <c r="V23" s="12">
        <f t="shared" si="48"/>
        <v>0.11383307065021757</v>
      </c>
      <c r="W23" s="12">
        <f t="shared" si="49"/>
        <v>8.1137511244951346E-2</v>
      </c>
      <c r="X23" s="95">
        <f t="shared" si="8"/>
        <v>0.44214197659795945</v>
      </c>
      <c r="Y23" s="95">
        <f t="shared" si="9"/>
        <v>0.43116631096062724</v>
      </c>
      <c r="Z23" s="95">
        <f t="shared" si="10"/>
        <v>0.22332343036568156</v>
      </c>
      <c r="AA23" s="95">
        <f t="shared" si="11"/>
        <v>4.7867117746228892E-2</v>
      </c>
      <c r="AB23" s="12">
        <f t="shared" si="12"/>
        <v>0.60565964727709554</v>
      </c>
      <c r="AC23" s="12">
        <f t="shared" si="13"/>
        <v>0.58167805838632169</v>
      </c>
      <c r="AD23" s="12">
        <f t="shared" si="14"/>
        <v>0.33715650101589911</v>
      </c>
      <c r="AE23" s="12">
        <f t="shared" si="15"/>
        <v>0.12900462899118023</v>
      </c>
      <c r="AF23" s="32">
        <f t="shared" si="16"/>
        <v>1646.679562209913</v>
      </c>
      <c r="AG23" s="32">
        <f t="shared" si="17"/>
        <v>1581.4779387018993</v>
      </c>
      <c r="AH23" s="32">
        <f t="shared" si="18"/>
        <v>916.66783809204685</v>
      </c>
      <c r="AI23" s="32">
        <f t="shared" si="19"/>
        <v>350.74036539380063</v>
      </c>
      <c r="AK23" s="32">
        <f t="shared" si="20"/>
        <v>4495.5657043976598</v>
      </c>
      <c r="AL23" s="12">
        <f t="shared" si="23"/>
        <v>1.144498835670497</v>
      </c>
      <c r="AM23">
        <f>VLOOKUP(A23,Лист3!A:B,2,0)</f>
        <v>3841.16</v>
      </c>
      <c r="AN23" s="32">
        <f t="shared" si="24"/>
        <v>1123.891426099415</v>
      </c>
      <c r="AO23" s="11">
        <f t="shared" si="25"/>
        <v>9.613365323665678E-3</v>
      </c>
    </row>
    <row r="24" spans="1:41" x14ac:dyDescent="0.3">
      <c r="A24" s="139" t="s">
        <v>91</v>
      </c>
      <c r="B24" s="139" t="s">
        <v>184</v>
      </c>
      <c r="C24" s="91"/>
      <c r="D24" s="90"/>
      <c r="E24" s="1">
        <f>VLOOKUP(B24,Площадь!A:B,2,0)</f>
        <v>63.5</v>
      </c>
      <c r="F24">
        <f t="shared" si="0"/>
        <v>120</v>
      </c>
      <c r="G24" s="1">
        <v>31</v>
      </c>
      <c r="H24" s="1">
        <v>28</v>
      </c>
      <c r="I24" s="1">
        <v>31</v>
      </c>
      <c r="J24" s="1">
        <v>30</v>
      </c>
      <c r="L24" s="16">
        <f t="shared" si="1"/>
        <v>63.5</v>
      </c>
      <c r="M24" s="16">
        <f t="shared" si="2"/>
        <v>63.5</v>
      </c>
      <c r="N24" s="16">
        <f t="shared" si="3"/>
        <v>63.5</v>
      </c>
      <c r="O24" s="16">
        <f t="shared" si="4"/>
        <v>63.5</v>
      </c>
      <c r="P24" s="23"/>
      <c r="Q24" s="143">
        <f>VLOOKUP(B24,Лист4!L:M,2,0)</f>
        <v>19.185342610152709</v>
      </c>
      <c r="R24" s="23" t="str">
        <f>VLOOKUP(B24,Лист4!A:F,6,0)</f>
        <v>нет</v>
      </c>
      <c r="S24" s="10" t="e">
        <f t="shared" si="21"/>
        <v>#VALUE!</v>
      </c>
      <c r="T24" s="25">
        <f>$T$125*$E24*G24</f>
        <v>0.61162276904064039</v>
      </c>
      <c r="U24" s="25">
        <f t="shared" ref="U24" si="50">$T$125*$E24*H24</f>
        <v>0.55243346881090094</v>
      </c>
      <c r="V24" s="25">
        <f t="shared" ref="V24" si="51">$T$125*$E24*I24</f>
        <v>0.61162276904064039</v>
      </c>
      <c r="W24" s="25">
        <f t="shared" ref="W24" si="52">$T$125*$E24*J24</f>
        <v>0.59189300229739394</v>
      </c>
      <c r="X24" s="95">
        <f t="shared" si="8"/>
        <v>0.6529305933481494</v>
      </c>
      <c r="Y24" s="95">
        <f t="shared" si="9"/>
        <v>0.63672234293022856</v>
      </c>
      <c r="Z24" s="95">
        <f t="shared" si="10"/>
        <v>0.32979157740048326</v>
      </c>
      <c r="AA24" s="95">
        <f t="shared" si="11"/>
        <v>7.0687487834547313E-2</v>
      </c>
      <c r="AB24" s="12">
        <f t="shared" si="12"/>
        <v>1.2645533623887899</v>
      </c>
      <c r="AC24" s="12">
        <f t="shared" si="13"/>
        <v>1.1891558117411294</v>
      </c>
      <c r="AD24" s="12">
        <f t="shared" si="14"/>
        <v>0.94141434644112365</v>
      </c>
      <c r="AE24" s="12">
        <f t="shared" si="15"/>
        <v>0.6625804901319412</v>
      </c>
      <c r="AF24" s="32">
        <f t="shared" si="16"/>
        <v>3438.0929727298899</v>
      </c>
      <c r="AG24" s="32">
        <f t="shared" si="17"/>
        <v>3233.1006040780176</v>
      </c>
      <c r="AH24" s="32">
        <f t="shared" si="18"/>
        <v>2559.5361533910559</v>
      </c>
      <c r="AI24" s="32">
        <f t="shared" si="19"/>
        <v>1801.4370881805246</v>
      </c>
      <c r="AK24" s="32">
        <f t="shared" si="20"/>
        <v>11032.166818379488</v>
      </c>
      <c r="AL24" s="12">
        <f t="shared" si="23"/>
        <v>1.6901320015134087</v>
      </c>
      <c r="AM24">
        <f>VLOOKUP(A24,Лист3!A:B,2,0)</f>
        <v>8124.92</v>
      </c>
      <c r="AN24" s="32">
        <f t="shared" si="24"/>
        <v>2758.0417045948716</v>
      </c>
      <c r="AO24" s="11">
        <f t="shared" si="25"/>
        <v>1.5975212640562928E-2</v>
      </c>
    </row>
    <row r="25" spans="1:41" x14ac:dyDescent="0.3">
      <c r="A25" s="139" t="s">
        <v>92</v>
      </c>
      <c r="B25" s="139" t="s">
        <v>18</v>
      </c>
      <c r="C25" s="91"/>
      <c r="D25" s="90"/>
      <c r="E25" s="1">
        <f>VLOOKUP(B25,Площадь!A:B,2,0)</f>
        <v>71.2</v>
      </c>
      <c r="F25">
        <f t="shared" si="0"/>
        <v>120</v>
      </c>
      <c r="G25" s="1">
        <v>31</v>
      </c>
      <c r="H25" s="1">
        <v>28</v>
      </c>
      <c r="I25" s="1">
        <v>31</v>
      </c>
      <c r="J25" s="1">
        <v>30</v>
      </c>
      <c r="L25" s="16">
        <f t="shared" si="1"/>
        <v>71.2</v>
      </c>
      <c r="M25" s="16">
        <f t="shared" si="2"/>
        <v>71.2</v>
      </c>
      <c r="N25" s="16">
        <f t="shared" si="3"/>
        <v>71.2</v>
      </c>
      <c r="O25" s="16">
        <f t="shared" si="4"/>
        <v>71.2</v>
      </c>
      <c r="P25" s="23"/>
      <c r="Q25" s="143" t="str">
        <f>VLOOKUP(B25,Лист4!L:M,2,0)</f>
        <v>16,937</v>
      </c>
      <c r="R25" s="23">
        <f>VLOOKUP(B25,Лист4!A:F,6,0)</f>
        <v>21.323</v>
      </c>
      <c r="S25" s="10">
        <f t="shared" si="21"/>
        <v>4.3859999999999992</v>
      </c>
      <c r="T25" s="12">
        <f>$S25*T$122/G$1*G25</f>
        <v>1.4090147418441881</v>
      </c>
      <c r="U25" s="12">
        <f t="shared" ref="U25" si="53">$S25*U$122/H$1*H25</f>
        <v>1.2969440554206215</v>
      </c>
      <c r="V25" s="12">
        <f t="shared" ref="V25" si="54">$S25*V$122/I$1*I25</f>
        <v>0.98088771684057896</v>
      </c>
      <c r="W25" s="12">
        <f t="shared" ref="W25" si="55">$S25*W$122/J$1*J25</f>
        <v>0.6991534858946109</v>
      </c>
      <c r="X25" s="95">
        <f t="shared" si="8"/>
        <v>0.73210485427383065</v>
      </c>
      <c r="Y25" s="95">
        <f t="shared" si="9"/>
        <v>0.71393119396271298</v>
      </c>
      <c r="Z25" s="95">
        <f t="shared" si="10"/>
        <v>0.36978205214038434</v>
      </c>
      <c r="AA25" s="95">
        <f t="shared" si="11"/>
        <v>7.9259041477476672E-2</v>
      </c>
      <c r="AB25" s="12">
        <f t="shared" si="12"/>
        <v>2.1411195961180187</v>
      </c>
      <c r="AC25" s="12">
        <f t="shared" si="13"/>
        <v>2.0108752493833344</v>
      </c>
      <c r="AD25" s="12">
        <f t="shared" si="14"/>
        <v>1.3506697689809632</v>
      </c>
      <c r="AE25" s="12">
        <f t="shared" si="15"/>
        <v>0.77841252737208755</v>
      </c>
      <c r="AF25" s="32">
        <f t="shared" si="16"/>
        <v>5821.3187803175924</v>
      </c>
      <c r="AG25" s="32">
        <f t="shared" si="17"/>
        <v>5467.2078455283972</v>
      </c>
      <c r="AH25" s="32">
        <f t="shared" si="18"/>
        <v>3672.2279813008226</v>
      </c>
      <c r="AI25" s="32">
        <f t="shared" si="19"/>
        <v>2116.3635476697791</v>
      </c>
      <c r="AK25" s="32">
        <f t="shared" si="20"/>
        <v>17077.118154816591</v>
      </c>
      <c r="AL25" s="12">
        <f t="shared" si="23"/>
        <v>1.8950771418544046</v>
      </c>
      <c r="AM25">
        <f>VLOOKUP(A25,Лист3!A:B,2,0)</f>
        <v>7247.28</v>
      </c>
      <c r="AN25" s="32">
        <f t="shared" si="24"/>
        <v>4269.2795387041488</v>
      </c>
      <c r="AO25" s="11">
        <f t="shared" si="25"/>
        <v>2.205434389696069E-2</v>
      </c>
    </row>
    <row r="26" spans="1:41" x14ac:dyDescent="0.3">
      <c r="A26" s="139" t="s">
        <v>93</v>
      </c>
      <c r="B26" s="139" t="s">
        <v>185</v>
      </c>
      <c r="C26" s="91"/>
      <c r="D26" s="90"/>
      <c r="E26" s="1">
        <f>VLOOKUP(B26,Площадь!A:B,2,0)</f>
        <v>45</v>
      </c>
      <c r="F26">
        <f t="shared" si="0"/>
        <v>120</v>
      </c>
      <c r="G26" s="1">
        <v>31</v>
      </c>
      <c r="H26" s="1">
        <v>28</v>
      </c>
      <c r="I26" s="1">
        <v>31</v>
      </c>
      <c r="J26" s="1">
        <v>30</v>
      </c>
      <c r="L26" s="16">
        <f t="shared" si="1"/>
        <v>45</v>
      </c>
      <c r="M26" s="16">
        <f t="shared" si="2"/>
        <v>45</v>
      </c>
      <c r="N26" s="16">
        <f t="shared" si="3"/>
        <v>45</v>
      </c>
      <c r="O26" s="16">
        <f t="shared" si="4"/>
        <v>45</v>
      </c>
      <c r="P26" s="23"/>
      <c r="Q26" s="143">
        <f>VLOOKUP(B26,Лист4!L:M,2,0)</f>
        <v>11.69136090483263</v>
      </c>
      <c r="R26" s="23" t="str">
        <f>VLOOKUP(B26,Лист4!A:F,6,0)</f>
        <v>нет</v>
      </c>
      <c r="S26" s="10" t="e">
        <f t="shared" si="21"/>
        <v>#VALUE!</v>
      </c>
      <c r="T26" s="25">
        <f t="shared" ref="T26:T27" si="56">$T$125*$E26*G26</f>
        <v>0.43343345837525699</v>
      </c>
      <c r="U26" s="25">
        <f t="shared" ref="U26:U27" si="57">$T$125*$E26*H26</f>
        <v>0.3914882849841031</v>
      </c>
      <c r="V26" s="25">
        <f t="shared" ref="V26:V27" si="58">$T$125*$E26*I26</f>
        <v>0.43343345837525699</v>
      </c>
      <c r="W26" s="25">
        <f t="shared" ref="W26:W27" si="59">$T$125*$E26*J26</f>
        <v>0.419451733911539</v>
      </c>
      <c r="X26" s="95">
        <f t="shared" si="8"/>
        <v>0.462706719695539</v>
      </c>
      <c r="Y26" s="95">
        <f t="shared" si="9"/>
        <v>0.45122055798205174</v>
      </c>
      <c r="Z26" s="95">
        <f t="shared" si="10"/>
        <v>0.23371056666175977</v>
      </c>
      <c r="AA26" s="95">
        <f t="shared" si="11"/>
        <v>5.0093495315820934E-2</v>
      </c>
      <c r="AB26" s="12">
        <f t="shared" si="12"/>
        <v>0.89614017807079605</v>
      </c>
      <c r="AC26" s="12">
        <f t="shared" si="13"/>
        <v>0.84270884296615489</v>
      </c>
      <c r="AD26" s="12">
        <f t="shared" si="14"/>
        <v>0.66714402503701675</v>
      </c>
      <c r="AE26" s="12">
        <f t="shared" si="15"/>
        <v>0.46954522922735992</v>
      </c>
      <c r="AF26" s="32">
        <f t="shared" si="16"/>
        <v>2436.4438389424417</v>
      </c>
      <c r="AG26" s="32">
        <f t="shared" si="17"/>
        <v>2291.1736564332414</v>
      </c>
      <c r="AH26" s="32">
        <f t="shared" si="18"/>
        <v>1813.844518151142</v>
      </c>
      <c r="AI26" s="32">
        <f t="shared" si="19"/>
        <v>1276.6089601279307</v>
      </c>
      <c r="AK26" s="32">
        <f t="shared" si="20"/>
        <v>7818.070973654756</v>
      </c>
      <c r="AL26" s="12">
        <f t="shared" si="23"/>
        <v>1.1977313396551714</v>
      </c>
      <c r="AM26">
        <f>VLOOKUP(A26,Лист3!A:B,2,0)</f>
        <v>5757.36</v>
      </c>
      <c r="AN26" s="32">
        <f t="shared" si="24"/>
        <v>1954.5177434136885</v>
      </c>
      <c r="AO26" s="11">
        <f t="shared" si="25"/>
        <v>1.5975212640562928E-2</v>
      </c>
    </row>
    <row r="27" spans="1:41" x14ac:dyDescent="0.3">
      <c r="A27" s="139" t="s">
        <v>94</v>
      </c>
      <c r="B27" s="139" t="s">
        <v>186</v>
      </c>
      <c r="C27" s="91"/>
      <c r="D27" s="90"/>
      <c r="E27" s="1">
        <f>VLOOKUP(B27,Площадь!A:B,2,0)</f>
        <v>53.4</v>
      </c>
      <c r="F27">
        <f t="shared" si="0"/>
        <v>120</v>
      </c>
      <c r="G27" s="1">
        <v>31</v>
      </c>
      <c r="H27" s="1">
        <v>28</v>
      </c>
      <c r="I27" s="1">
        <v>31</v>
      </c>
      <c r="J27" s="1">
        <v>30</v>
      </c>
      <c r="L27" s="16">
        <f t="shared" si="1"/>
        <v>53.4</v>
      </c>
      <c r="M27" s="16">
        <f t="shared" si="2"/>
        <v>53.4</v>
      </c>
      <c r="N27" s="16">
        <f t="shared" si="3"/>
        <v>53.4</v>
      </c>
      <c r="O27" s="16">
        <f t="shared" si="4"/>
        <v>53.4</v>
      </c>
      <c r="P27" s="23"/>
      <c r="Q27" s="143">
        <f>VLOOKUP(B27,Лист4!L:M,2,0)</f>
        <v>17.88456</v>
      </c>
      <c r="R27" s="23" t="str">
        <f>VLOOKUP(B27,Лист4!A:F,6,0)</f>
        <v>нет</v>
      </c>
      <c r="S27" s="10" t="e">
        <f t="shared" si="21"/>
        <v>#VALUE!</v>
      </c>
      <c r="T27" s="25">
        <f t="shared" si="56"/>
        <v>0.51434103727197167</v>
      </c>
      <c r="U27" s="25">
        <f t="shared" si="57"/>
        <v>0.4645660981811357</v>
      </c>
      <c r="V27" s="25">
        <f t="shared" si="58"/>
        <v>0.51434103727197167</v>
      </c>
      <c r="W27" s="25">
        <f t="shared" si="59"/>
        <v>0.49774939090835968</v>
      </c>
      <c r="X27" s="95">
        <f t="shared" si="8"/>
        <v>0.54907864070537293</v>
      </c>
      <c r="Y27" s="95">
        <f t="shared" si="9"/>
        <v>0.53544839547203471</v>
      </c>
      <c r="Z27" s="95">
        <f t="shared" si="10"/>
        <v>0.27733653910528827</v>
      </c>
      <c r="AA27" s="95">
        <f t="shared" si="11"/>
        <v>5.9444281108107504E-2</v>
      </c>
      <c r="AB27" s="12">
        <f t="shared" si="12"/>
        <v>1.0634196779773446</v>
      </c>
      <c r="AC27" s="12">
        <f t="shared" si="13"/>
        <v>1.0000144936531705</v>
      </c>
      <c r="AD27" s="12">
        <f t="shared" si="14"/>
        <v>0.79167757637725988</v>
      </c>
      <c r="AE27" s="12">
        <f t="shared" si="15"/>
        <v>0.55719367201646719</v>
      </c>
      <c r="AF27" s="32">
        <f t="shared" si="16"/>
        <v>2891.2466888783642</v>
      </c>
      <c r="AG27" s="32">
        <f t="shared" si="17"/>
        <v>2718.859405634113</v>
      </c>
      <c r="AH27" s="32">
        <f t="shared" si="18"/>
        <v>2152.428828206022</v>
      </c>
      <c r="AI27" s="32">
        <f t="shared" si="19"/>
        <v>1514.9092993518113</v>
      </c>
      <c r="AK27" s="32">
        <f t="shared" si="20"/>
        <v>9277.4442220703113</v>
      </c>
      <c r="AL27" s="12">
        <f t="shared" si="23"/>
        <v>1.4213078563908035</v>
      </c>
      <c r="AM27">
        <f>VLOOKUP(A27,Лист3!A:B,2,0)</f>
        <v>8688.2800000000007</v>
      </c>
      <c r="AN27" s="32">
        <f t="shared" si="24"/>
        <v>2319.3610555175778</v>
      </c>
      <c r="AO27" s="11">
        <f t="shared" si="25"/>
        <v>1.5975212640562932E-2</v>
      </c>
    </row>
    <row r="28" spans="1:41" x14ac:dyDescent="0.3">
      <c r="A28" s="139" t="s">
        <v>95</v>
      </c>
      <c r="B28" s="139" t="s">
        <v>187</v>
      </c>
      <c r="C28" s="91"/>
      <c r="D28" s="91"/>
      <c r="E28" s="1">
        <f>VLOOKUP(B28,Площадь!A:B,2,0)</f>
        <v>28.3</v>
      </c>
      <c r="F28">
        <f t="shared" si="0"/>
        <v>120</v>
      </c>
      <c r="G28" s="1">
        <v>31</v>
      </c>
      <c r="H28" s="1">
        <v>28</v>
      </c>
      <c r="I28" s="1">
        <v>31</v>
      </c>
      <c r="J28" s="1">
        <v>30</v>
      </c>
      <c r="L28" s="16">
        <f t="shared" si="1"/>
        <v>28.3</v>
      </c>
      <c r="M28" s="16">
        <f t="shared" si="2"/>
        <v>28.3</v>
      </c>
      <c r="N28" s="16">
        <f t="shared" si="3"/>
        <v>28.3</v>
      </c>
      <c r="O28" s="16">
        <f t="shared" si="4"/>
        <v>28.3</v>
      </c>
      <c r="P28" s="23"/>
      <c r="Q28" s="143">
        <f>VLOOKUP(B28,Лист4!L:M,2,0)</f>
        <v>10.31</v>
      </c>
      <c r="R28" s="23">
        <f>VLOOKUP(B28,Лист4!A:F,6,0)</f>
        <v>11.682</v>
      </c>
      <c r="S28" s="10">
        <f t="shared" si="21"/>
        <v>1.3719999999999999</v>
      </c>
      <c r="T28" s="12">
        <f>$S28*T$122/G$1*G28</f>
        <v>0.44075882941409622</v>
      </c>
      <c r="U28" s="12">
        <f t="shared" ref="U28" si="60">$S28*U$122/H$1*H28</f>
        <v>0.40570160602760896</v>
      </c>
      <c r="V28" s="12">
        <f t="shared" ref="V28" si="61">$S28*V$122/I$1*I28</f>
        <v>0.3068349173518638</v>
      </c>
      <c r="W28" s="12">
        <f t="shared" ref="W28" si="62">$S28*W$122/J$1*J28</f>
        <v>0.21870464720643096</v>
      </c>
      <c r="X28" s="95">
        <f t="shared" si="8"/>
        <v>0.29099111483075008</v>
      </c>
      <c r="Y28" s="95">
        <f t="shared" si="9"/>
        <v>0.28376759535315699</v>
      </c>
      <c r="Z28" s="95">
        <f t="shared" si="10"/>
        <v>0.1469779785895067</v>
      </c>
      <c r="AA28" s="95">
        <f t="shared" si="11"/>
        <v>3.1503242609727387E-2</v>
      </c>
      <c r="AB28" s="12">
        <f t="shared" si="12"/>
        <v>0.7317499442448463</v>
      </c>
      <c r="AC28" s="12">
        <f t="shared" si="13"/>
        <v>0.68946920138076595</v>
      </c>
      <c r="AD28" s="12">
        <f t="shared" si="14"/>
        <v>0.45381289594137053</v>
      </c>
      <c r="AE28" s="12">
        <f t="shared" si="15"/>
        <v>0.25020788981615832</v>
      </c>
      <c r="AF28" s="32">
        <f t="shared" si="16"/>
        <v>1989.4963834117732</v>
      </c>
      <c r="AG28" s="32">
        <f t="shared" si="17"/>
        <v>1874.5426540980543</v>
      </c>
      <c r="AH28" s="32">
        <f t="shared" si="18"/>
        <v>1233.8355777433171</v>
      </c>
      <c r="AI28" s="32">
        <f t="shared" si="19"/>
        <v>680.2702149899676</v>
      </c>
      <c r="AK28" s="32">
        <f t="shared" si="20"/>
        <v>5778.1448302431127</v>
      </c>
      <c r="AL28" s="12">
        <f t="shared" si="23"/>
        <v>0.75323993138314116</v>
      </c>
      <c r="AM28">
        <f>VLOOKUP(A28,Лист3!A:B,2,0)</f>
        <v>4632.88</v>
      </c>
      <c r="AN28" s="32">
        <f t="shared" si="24"/>
        <v>1444.5362075607777</v>
      </c>
      <c r="AO28" s="11">
        <f t="shared" si="25"/>
        <v>1.8774204340840466E-2</v>
      </c>
    </row>
    <row r="29" spans="1:41" x14ac:dyDescent="0.3">
      <c r="A29" s="139" t="s">
        <v>96</v>
      </c>
      <c r="B29" s="139" t="s">
        <v>188</v>
      </c>
      <c r="C29" s="3"/>
      <c r="D29" s="91"/>
      <c r="E29" s="1">
        <f>VLOOKUP(B29,Площадь!A:B,2,0)</f>
        <v>70.3</v>
      </c>
      <c r="F29">
        <f t="shared" si="0"/>
        <v>120</v>
      </c>
      <c r="G29" s="1">
        <v>31</v>
      </c>
      <c r="H29" s="1">
        <v>28</v>
      </c>
      <c r="I29" s="1">
        <v>31</v>
      </c>
      <c r="J29" s="1">
        <v>30</v>
      </c>
      <c r="L29" s="16">
        <f t="shared" si="1"/>
        <v>70.3</v>
      </c>
      <c r="M29" s="16">
        <f t="shared" si="2"/>
        <v>70.3</v>
      </c>
      <c r="N29" s="16">
        <f t="shared" si="3"/>
        <v>70.3</v>
      </c>
      <c r="O29" s="16">
        <f t="shared" si="4"/>
        <v>70.3</v>
      </c>
      <c r="P29" s="23"/>
      <c r="Q29" s="143">
        <f>VLOOKUP(B29,Лист4!L:M,2,0)</f>
        <v>18.352520000000005</v>
      </c>
      <c r="R29" s="23" t="str">
        <f>VLOOKUP(B29,Лист4!A:F,6,0)</f>
        <v>нет</v>
      </c>
      <c r="S29" s="10" t="e">
        <f t="shared" si="21"/>
        <v>#VALUE!</v>
      </c>
      <c r="T29" s="25">
        <f>$T$125*$E29*G29</f>
        <v>0.6771193805284571</v>
      </c>
      <c r="U29" s="25">
        <f t="shared" ref="U29" si="63">$T$125*$E29*H29</f>
        <v>0.61159169854183215</v>
      </c>
      <c r="V29" s="25">
        <f t="shared" ref="V29" si="64">$T$125*$E29*I29</f>
        <v>0.6771193805284571</v>
      </c>
      <c r="W29" s="25">
        <f t="shared" ref="W29" si="65">$T$125*$E29*J29</f>
        <v>0.65527681986624875</v>
      </c>
      <c r="X29" s="95">
        <f t="shared" si="8"/>
        <v>0.72285071987991978</v>
      </c>
      <c r="Y29" s="95">
        <f t="shared" si="9"/>
        <v>0.70490678280307195</v>
      </c>
      <c r="Z29" s="95">
        <f t="shared" si="10"/>
        <v>0.36510784080714914</v>
      </c>
      <c r="AA29" s="95">
        <f t="shared" si="11"/>
        <v>7.8257171571160244E-2</v>
      </c>
      <c r="AB29" s="12">
        <f t="shared" si="12"/>
        <v>1.3999701004083769</v>
      </c>
      <c r="AC29" s="12">
        <f t="shared" si="13"/>
        <v>1.3164984813449041</v>
      </c>
      <c r="AD29" s="12">
        <f t="shared" si="14"/>
        <v>1.0422272213356063</v>
      </c>
      <c r="AE29" s="12">
        <f t="shared" si="15"/>
        <v>0.73353399143740905</v>
      </c>
      <c r="AF29" s="32">
        <f t="shared" si="16"/>
        <v>3806.2667083923034</v>
      </c>
      <c r="AG29" s="32">
        <f t="shared" si="17"/>
        <v>3579.3224010501522</v>
      </c>
      <c r="AH29" s="32">
        <f t="shared" si="18"/>
        <v>2833.6282139116734</v>
      </c>
      <c r="AI29" s="32">
        <f t="shared" si="19"/>
        <v>1994.3468865998566</v>
      </c>
      <c r="AK29" s="32">
        <f t="shared" si="20"/>
        <v>12213.564209953985</v>
      </c>
      <c r="AL29" s="12">
        <f t="shared" si="23"/>
        <v>1.8711225150613011</v>
      </c>
      <c r="AM29">
        <f>VLOOKUP(A29,Лист3!A:B,2,0)</f>
        <v>9613.76</v>
      </c>
      <c r="AN29" s="32">
        <f t="shared" si="24"/>
        <v>3053.3910524884973</v>
      </c>
      <c r="AO29" s="11">
        <f t="shared" si="25"/>
        <v>1.5975212640562935E-2</v>
      </c>
    </row>
    <row r="30" spans="1:41" x14ac:dyDescent="0.3">
      <c r="A30" s="139" t="s">
        <v>97</v>
      </c>
      <c r="B30" s="139" t="s">
        <v>189</v>
      </c>
      <c r="C30" s="91"/>
      <c r="D30" s="91"/>
      <c r="E30" s="1">
        <f>VLOOKUP(B30,Площадь!A:B,2,0)</f>
        <v>43</v>
      </c>
      <c r="F30">
        <f t="shared" si="0"/>
        <v>120</v>
      </c>
      <c r="G30" s="1">
        <v>31</v>
      </c>
      <c r="H30" s="1">
        <v>28</v>
      </c>
      <c r="I30" s="1">
        <v>31</v>
      </c>
      <c r="J30" s="1">
        <v>30</v>
      </c>
      <c r="L30" s="16">
        <f t="shared" si="1"/>
        <v>43</v>
      </c>
      <c r="M30" s="16">
        <f t="shared" si="2"/>
        <v>43</v>
      </c>
      <c r="N30" s="16">
        <f t="shared" si="3"/>
        <v>43</v>
      </c>
      <c r="O30" s="16">
        <f t="shared" si="4"/>
        <v>43</v>
      </c>
      <c r="P30" s="23"/>
      <c r="Q30" s="143">
        <f>VLOOKUP(B30,Лист4!L:M,2,0)</f>
        <v>9.6820000000000004</v>
      </c>
      <c r="R30" s="23">
        <f>VLOOKUP(B30,Лист4!A:F,6,0)</f>
        <v>11.359</v>
      </c>
      <c r="S30" s="10">
        <f t="shared" si="21"/>
        <v>1.6769999999999996</v>
      </c>
      <c r="T30" s="12">
        <f>$S30*T$122/G$1*G30</f>
        <v>0.53874093070513063</v>
      </c>
      <c r="U30" s="12">
        <f t="shared" ref="U30" si="66">$S30*U$122/H$1*H30</f>
        <v>0.49589037413141418</v>
      </c>
      <c r="V30" s="12">
        <f t="shared" ref="V30" si="67">$S30*V$122/I$1*I30</f>
        <v>0.37504530349786841</v>
      </c>
      <c r="W30" s="12">
        <f t="shared" ref="W30" si="68">$S30*W$122/J$1*J30</f>
        <v>0.2673233916655865</v>
      </c>
      <c r="X30" s="95">
        <f t="shared" si="8"/>
        <v>0.44214197659795945</v>
      </c>
      <c r="Y30" s="95">
        <f t="shared" si="9"/>
        <v>0.43116631096062724</v>
      </c>
      <c r="Z30" s="95">
        <f t="shared" si="10"/>
        <v>0.22332343036568156</v>
      </c>
      <c r="AA30" s="95">
        <f t="shared" si="11"/>
        <v>4.7867117746228892E-2</v>
      </c>
      <c r="AB30" s="12">
        <f t="shared" si="12"/>
        <v>0.98088290730309002</v>
      </c>
      <c r="AC30" s="12">
        <f t="shared" si="13"/>
        <v>0.92705668509204142</v>
      </c>
      <c r="AD30" s="12">
        <f t="shared" si="14"/>
        <v>0.59836873386354994</v>
      </c>
      <c r="AE30" s="12">
        <f t="shared" si="15"/>
        <v>0.31519050941181537</v>
      </c>
      <c r="AF30" s="32">
        <f t="shared" si="16"/>
        <v>2666.8440660337874</v>
      </c>
      <c r="AG30" s="32">
        <f t="shared" si="17"/>
        <v>2520.5002565619443</v>
      </c>
      <c r="AH30" s="32">
        <f t="shared" si="18"/>
        <v>1626.8568810028969</v>
      </c>
      <c r="AI30" s="32">
        <f t="shared" si="19"/>
        <v>856.94626079903196</v>
      </c>
      <c r="AK30" s="32">
        <f t="shared" si="20"/>
        <v>7671.1474643976599</v>
      </c>
      <c r="AL30" s="12">
        <f t="shared" si="23"/>
        <v>1.144498835670497</v>
      </c>
      <c r="AM30">
        <f>VLOOKUP(A30,Лист3!A:B,2,0)</f>
        <v>3527.96</v>
      </c>
      <c r="AN30" s="32">
        <f t="shared" si="24"/>
        <v>1917.786866099415</v>
      </c>
      <c r="AO30" s="11">
        <f t="shared" si="25"/>
        <v>1.6404062998084282E-2</v>
      </c>
    </row>
    <row r="31" spans="1:41" x14ac:dyDescent="0.3">
      <c r="A31" s="139" t="s">
        <v>289</v>
      </c>
      <c r="B31" s="139" t="s">
        <v>190</v>
      </c>
      <c r="C31" s="91"/>
      <c r="D31" s="3"/>
      <c r="E31" s="1">
        <f>VLOOKUP(B31,Площадь!A:B,2,0)</f>
        <v>63.5</v>
      </c>
      <c r="F31">
        <f t="shared" si="0"/>
        <v>120</v>
      </c>
      <c r="G31" s="1">
        <v>31</v>
      </c>
      <c r="H31" s="1">
        <v>28</v>
      </c>
      <c r="I31" s="1">
        <v>31</v>
      </c>
      <c r="J31" s="1">
        <v>30</v>
      </c>
      <c r="L31" s="16">
        <f t="shared" si="1"/>
        <v>63.5</v>
      </c>
      <c r="M31" s="16">
        <f t="shared" si="2"/>
        <v>63.5</v>
      </c>
      <c r="N31" s="16">
        <f t="shared" si="3"/>
        <v>63.5</v>
      </c>
      <c r="O31" s="16">
        <f t="shared" si="4"/>
        <v>63.5</v>
      </c>
      <c r="P31" s="23"/>
      <c r="Q31" s="143">
        <f>VLOOKUP(B31,Лист4!L:M,2,0)</f>
        <v>12.383342610152713</v>
      </c>
      <c r="R31" s="23" t="str">
        <f>VLOOKUP(B31,Лист4!A:F,6,0)</f>
        <v>нет</v>
      </c>
      <c r="S31" s="10" t="e">
        <f t="shared" si="21"/>
        <v>#VALUE!</v>
      </c>
      <c r="T31" s="25">
        <f>$T$125*$E31*G31</f>
        <v>0.61162276904064039</v>
      </c>
      <c r="U31" s="25">
        <f t="shared" ref="U31" si="69">$T$125*$E31*H31</f>
        <v>0.55243346881090094</v>
      </c>
      <c r="V31" s="25">
        <f t="shared" ref="V31" si="70">$T$125*$E31*I31</f>
        <v>0.61162276904064039</v>
      </c>
      <c r="W31" s="25">
        <f t="shared" ref="W31" si="71">$T$125*$E31*J31</f>
        <v>0.59189300229739394</v>
      </c>
      <c r="X31" s="95">
        <f t="shared" si="8"/>
        <v>0.6529305933481494</v>
      </c>
      <c r="Y31" s="95">
        <f t="shared" si="9"/>
        <v>0.63672234293022856</v>
      </c>
      <c r="Z31" s="95">
        <f t="shared" si="10"/>
        <v>0.32979157740048326</v>
      </c>
      <c r="AA31" s="95">
        <f t="shared" si="11"/>
        <v>7.0687487834547313E-2</v>
      </c>
      <c r="AB31" s="12">
        <f t="shared" si="12"/>
        <v>1.2645533623887899</v>
      </c>
      <c r="AC31" s="12">
        <f t="shared" si="13"/>
        <v>1.1891558117411294</v>
      </c>
      <c r="AD31" s="12">
        <f t="shared" si="14"/>
        <v>0.94141434644112365</v>
      </c>
      <c r="AE31" s="12">
        <f t="shared" si="15"/>
        <v>0.6625804901319412</v>
      </c>
      <c r="AF31" s="32">
        <f t="shared" si="16"/>
        <v>3438.0929727298899</v>
      </c>
      <c r="AG31" s="32">
        <f t="shared" si="17"/>
        <v>3233.1006040780176</v>
      </c>
      <c r="AH31" s="32">
        <f t="shared" si="18"/>
        <v>2559.5361533910559</v>
      </c>
      <c r="AI31" s="32">
        <f t="shared" si="19"/>
        <v>1801.4370881805246</v>
      </c>
      <c r="AK31" s="32">
        <f t="shared" si="20"/>
        <v>11032.166818379488</v>
      </c>
      <c r="AL31" s="12">
        <f t="shared" si="23"/>
        <v>1.6901320015134087</v>
      </c>
      <c r="AM31">
        <f>VLOOKUP(A31,Лист3!A:B,2,0)</f>
        <v>8124.92</v>
      </c>
      <c r="AN31" s="32">
        <f t="shared" si="24"/>
        <v>2758.0417045948716</v>
      </c>
      <c r="AO31" s="11">
        <f t="shared" si="25"/>
        <v>1.5975212640562928E-2</v>
      </c>
    </row>
    <row r="32" spans="1:41" x14ac:dyDescent="0.3">
      <c r="A32" s="139" t="s">
        <v>98</v>
      </c>
      <c r="B32" s="139" t="s">
        <v>191</v>
      </c>
      <c r="C32" s="3"/>
      <c r="D32" s="91"/>
      <c r="E32" s="1">
        <f>VLOOKUP(B32,Площадь!A:B,2,0)</f>
        <v>45</v>
      </c>
      <c r="F32">
        <f t="shared" si="0"/>
        <v>120</v>
      </c>
      <c r="G32" s="1">
        <v>31</v>
      </c>
      <c r="H32" s="1">
        <v>28</v>
      </c>
      <c r="I32" s="1">
        <v>31</v>
      </c>
      <c r="J32" s="1">
        <v>30</v>
      </c>
      <c r="L32" s="16">
        <f t="shared" si="1"/>
        <v>45</v>
      </c>
      <c r="M32" s="16">
        <f t="shared" si="2"/>
        <v>45</v>
      </c>
      <c r="N32" s="16">
        <f t="shared" si="3"/>
        <v>45</v>
      </c>
      <c r="O32" s="16">
        <f t="shared" si="4"/>
        <v>45</v>
      </c>
      <c r="P32" s="23"/>
      <c r="Q32" s="143">
        <f>VLOOKUP(B32,Лист4!L:M,2,0)</f>
        <v>0.33200000000000002</v>
      </c>
      <c r="R32" s="23">
        <f>VLOOKUP(B32,Лист4!A:F,6,0)</f>
        <v>0.7</v>
      </c>
      <c r="S32" s="10">
        <f t="shared" si="21"/>
        <v>0.36799999999999994</v>
      </c>
      <c r="T32" s="12">
        <f t="shared" ref="T32:T35" si="72">$S32*T$122/G$1*G32</f>
        <v>0.1182210271314777</v>
      </c>
      <c r="U32" s="12">
        <f t="shared" ref="U32:U35" si="73">$S32*U$122/H$1*H32</f>
        <v>0.10881792348262398</v>
      </c>
      <c r="V32" s="12">
        <f t="shared" ref="V32:V35" si="74">$S32*V$122/I$1*I32</f>
        <v>8.2299744595835181E-2</v>
      </c>
      <c r="W32" s="12">
        <f t="shared" ref="W32:W35" si="75">$S32*W$122/J$1*J32</f>
        <v>5.8661304790063117E-2</v>
      </c>
      <c r="X32" s="95">
        <f t="shared" si="8"/>
        <v>0.462706719695539</v>
      </c>
      <c r="Y32" s="95">
        <f t="shared" si="9"/>
        <v>0.45122055798205174</v>
      </c>
      <c r="Z32" s="95">
        <f t="shared" si="10"/>
        <v>0.23371056666175977</v>
      </c>
      <c r="AA32" s="95">
        <f t="shared" si="11"/>
        <v>5.0093495315820934E-2</v>
      </c>
      <c r="AB32" s="12">
        <f t="shared" si="12"/>
        <v>0.58092774682701664</v>
      </c>
      <c r="AC32" s="12">
        <f t="shared" si="13"/>
        <v>0.56003848146467572</v>
      </c>
      <c r="AD32" s="12">
        <f t="shared" si="14"/>
        <v>0.31601031125759493</v>
      </c>
      <c r="AE32" s="12">
        <f t="shared" si="15"/>
        <v>0.10875480010588405</v>
      </c>
      <c r="AF32" s="32">
        <f t="shared" si="16"/>
        <v>1579.4379766282295</v>
      </c>
      <c r="AG32" s="32">
        <f t="shared" si="17"/>
        <v>1522.6438241757896</v>
      </c>
      <c r="AH32" s="32">
        <f t="shared" si="18"/>
        <v>859.17515445337426</v>
      </c>
      <c r="AI32" s="32">
        <f t="shared" si="19"/>
        <v>295.68472562387967</v>
      </c>
      <c r="AK32" s="32">
        <f t="shared" si="20"/>
        <v>4256.941680881273</v>
      </c>
      <c r="AL32" s="12">
        <f t="shared" si="23"/>
        <v>1.1977313396551714</v>
      </c>
      <c r="AM32">
        <f>VLOOKUP(A32,Лист3!A:B,2,0)</f>
        <v>3494.24</v>
      </c>
      <c r="AN32" s="32">
        <f t="shared" si="24"/>
        <v>1064.2354202203182</v>
      </c>
      <c r="AO32" s="11">
        <f t="shared" si="25"/>
        <v>8.6985074425287301E-3</v>
      </c>
    </row>
    <row r="33" spans="1:41" x14ac:dyDescent="0.3">
      <c r="A33" s="139" t="s">
        <v>99</v>
      </c>
      <c r="B33" s="139" t="s">
        <v>192</v>
      </c>
      <c r="C33" s="91"/>
      <c r="D33" s="3"/>
      <c r="E33" s="1">
        <f>VLOOKUP(B33,Площадь!A:B,2,0)</f>
        <v>53.4</v>
      </c>
      <c r="F33">
        <f t="shared" si="0"/>
        <v>120</v>
      </c>
      <c r="G33" s="1">
        <v>31</v>
      </c>
      <c r="H33" s="1">
        <v>28</v>
      </c>
      <c r="I33" s="1">
        <v>31</v>
      </c>
      <c r="J33" s="1">
        <v>30</v>
      </c>
      <c r="L33" s="16">
        <f t="shared" si="1"/>
        <v>53.4</v>
      </c>
      <c r="M33" s="16">
        <f t="shared" si="2"/>
        <v>53.4</v>
      </c>
      <c r="N33" s="16">
        <f t="shared" si="3"/>
        <v>53.4</v>
      </c>
      <c r="O33" s="16">
        <f t="shared" si="4"/>
        <v>53.4</v>
      </c>
      <c r="P33" s="23"/>
      <c r="Q33" s="143" t="str">
        <f>VLOOKUP(B33,Лист4!L:M,2,0)</f>
        <v>0,917</v>
      </c>
      <c r="R33" s="23">
        <f>VLOOKUP(B33,Лист4!A:F,6,0)</f>
        <v>2.5</v>
      </c>
      <c r="S33" s="10">
        <f t="shared" si="21"/>
        <v>1.583</v>
      </c>
      <c r="T33" s="12">
        <f t="shared" si="72"/>
        <v>0.50854316834002511</v>
      </c>
      <c r="U33" s="12">
        <f t="shared" si="73"/>
        <v>0.46809449150270049</v>
      </c>
      <c r="V33" s="12">
        <f t="shared" si="74"/>
        <v>0.35402308612828015</v>
      </c>
      <c r="W33" s="12">
        <f t="shared" si="75"/>
        <v>0.25233925402899432</v>
      </c>
      <c r="X33" s="95">
        <f t="shared" si="8"/>
        <v>0.54907864070537293</v>
      </c>
      <c r="Y33" s="95">
        <f t="shared" si="9"/>
        <v>0.53544839547203471</v>
      </c>
      <c r="Z33" s="95">
        <f t="shared" si="10"/>
        <v>0.27733653910528827</v>
      </c>
      <c r="AA33" s="95">
        <f t="shared" si="11"/>
        <v>5.9444281108107504E-2</v>
      </c>
      <c r="AB33" s="12">
        <f t="shared" si="12"/>
        <v>1.0576218090453979</v>
      </c>
      <c r="AC33" s="12">
        <f t="shared" si="13"/>
        <v>1.0035428869747351</v>
      </c>
      <c r="AD33" s="12">
        <f t="shared" si="14"/>
        <v>0.63135962523356848</v>
      </c>
      <c r="AE33" s="12">
        <f t="shared" si="15"/>
        <v>0.31178353513710183</v>
      </c>
      <c r="AF33" s="32">
        <f t="shared" si="16"/>
        <v>2875.4833268688089</v>
      </c>
      <c r="AG33" s="32">
        <f t="shared" si="17"/>
        <v>2728.4524719646497</v>
      </c>
      <c r="AH33" s="32">
        <f t="shared" si="18"/>
        <v>1716.5531762775308</v>
      </c>
      <c r="AI33" s="32">
        <f t="shared" si="19"/>
        <v>847.68331100145519</v>
      </c>
      <c r="AK33" s="32">
        <f t="shared" si="20"/>
        <v>8168.1722861124445</v>
      </c>
      <c r="AL33" s="12">
        <f t="shared" si="23"/>
        <v>1.4213078563908035</v>
      </c>
      <c r="AM33">
        <f>VLOOKUP(A33,Лист3!A:B,2,0)</f>
        <v>4677.4399999999996</v>
      </c>
      <c r="AN33" s="32">
        <f t="shared" si="24"/>
        <v>2042.0430715281116</v>
      </c>
      <c r="AO33" s="11">
        <f t="shared" si="25"/>
        <v>1.4065111687222865E-2</v>
      </c>
    </row>
    <row r="34" spans="1:41" x14ac:dyDescent="0.3">
      <c r="A34" s="139" t="s">
        <v>100</v>
      </c>
      <c r="B34" s="139" t="s">
        <v>193</v>
      </c>
      <c r="C34" s="91"/>
      <c r="D34" s="3"/>
      <c r="E34" s="1">
        <f>VLOOKUP(B34,Площадь!A:B,2,0)</f>
        <v>28.3</v>
      </c>
      <c r="F34">
        <f t="shared" si="0"/>
        <v>120</v>
      </c>
      <c r="G34" s="1">
        <v>31</v>
      </c>
      <c r="H34" s="1">
        <v>28</v>
      </c>
      <c r="I34" s="1">
        <v>31</v>
      </c>
      <c r="J34" s="1">
        <v>30</v>
      </c>
      <c r="L34" s="16">
        <f t="shared" si="1"/>
        <v>28.3</v>
      </c>
      <c r="M34" s="16">
        <f t="shared" si="2"/>
        <v>28.3</v>
      </c>
      <c r="N34" s="16">
        <f t="shared" si="3"/>
        <v>28.3</v>
      </c>
      <c r="O34" s="16">
        <f t="shared" si="4"/>
        <v>28.3</v>
      </c>
      <c r="P34" s="23"/>
      <c r="Q34" s="143" t="str">
        <f>VLOOKUP(B34,Лист4!L:M,2,0)</f>
        <v>7,405</v>
      </c>
      <c r="R34" s="23">
        <f>VLOOKUP(B34,Лист4!A:F,6,0)</f>
        <v>8.6489999999999991</v>
      </c>
      <c r="S34" s="10">
        <f t="shared" si="21"/>
        <v>1.2439999999999989</v>
      </c>
      <c r="T34" s="12">
        <f t="shared" si="72"/>
        <v>0.39963847215097326</v>
      </c>
      <c r="U34" s="12">
        <f t="shared" si="73"/>
        <v>0.36785189351191339</v>
      </c>
      <c r="V34" s="12">
        <f t="shared" si="74"/>
        <v>0.27820891923157304</v>
      </c>
      <c r="W34" s="12">
        <f t="shared" si="75"/>
        <v>0.19830071510553929</v>
      </c>
      <c r="X34" s="95">
        <f t="shared" si="8"/>
        <v>0.29099111483075008</v>
      </c>
      <c r="Y34" s="95">
        <f t="shared" si="9"/>
        <v>0.28376759535315699</v>
      </c>
      <c r="Z34" s="95">
        <f t="shared" si="10"/>
        <v>0.1469779785895067</v>
      </c>
      <c r="AA34" s="95">
        <f t="shared" si="11"/>
        <v>3.1503242609727387E-2</v>
      </c>
      <c r="AB34" s="12">
        <f t="shared" si="12"/>
        <v>0.69062958698172339</v>
      </c>
      <c r="AC34" s="12">
        <f t="shared" si="13"/>
        <v>0.65161948886507037</v>
      </c>
      <c r="AD34" s="12">
        <f t="shared" si="14"/>
        <v>0.42518689782107977</v>
      </c>
      <c r="AE34" s="12">
        <f t="shared" si="15"/>
        <v>0.22980395771526668</v>
      </c>
      <c r="AF34" s="32">
        <f t="shared" si="16"/>
        <v>1877.6975336776493</v>
      </c>
      <c r="AG34" s="32">
        <f t="shared" si="17"/>
        <v>1771.6360987161308</v>
      </c>
      <c r="AH34" s="32">
        <f t="shared" si="18"/>
        <v>1156.0066415339081</v>
      </c>
      <c r="AI34" s="32">
        <f t="shared" si="19"/>
        <v>624.79559631542145</v>
      </c>
      <c r="AK34" s="32">
        <f t="shared" si="20"/>
        <v>5430.1358702431098</v>
      </c>
      <c r="AL34" s="12">
        <f t="shared" si="23"/>
        <v>0.75323993138314116</v>
      </c>
      <c r="AM34">
        <f>VLOOKUP(A34,Лист3!A:B,2,0)</f>
        <v>2455.64</v>
      </c>
      <c r="AN34" s="32">
        <f t="shared" si="24"/>
        <v>1357.5339675607777</v>
      </c>
      <c r="AO34" s="11">
        <f t="shared" si="25"/>
        <v>1.7643462291370499E-2</v>
      </c>
    </row>
    <row r="35" spans="1:41" x14ac:dyDescent="0.3">
      <c r="A35" s="139" t="s">
        <v>101</v>
      </c>
      <c r="B35" s="139" t="s">
        <v>194</v>
      </c>
      <c r="C35" s="3"/>
      <c r="D35" s="91"/>
      <c r="E35" s="1">
        <f>VLOOKUP(B35,Площадь!A:B,2,0)</f>
        <v>70.3</v>
      </c>
      <c r="F35">
        <f t="shared" ref="F35:F66" si="76">SUM(G35:J35)</f>
        <v>120</v>
      </c>
      <c r="G35" s="1">
        <v>31</v>
      </c>
      <c r="H35" s="1">
        <v>28</v>
      </c>
      <c r="I35" s="1">
        <v>31</v>
      </c>
      <c r="J35" s="1">
        <v>30</v>
      </c>
      <c r="L35" s="16">
        <f t="shared" ref="L35:L66" si="77">ROUND($E35/G$1*G35,2)</f>
        <v>70.3</v>
      </c>
      <c r="M35" s="16">
        <f t="shared" ref="M35:M66" si="78">ROUND($E35/H$1*H35,2)</f>
        <v>70.3</v>
      </c>
      <c r="N35" s="16">
        <f t="shared" ref="N35:N66" si="79">ROUND($E35/I$1*I35,2)</f>
        <v>70.3</v>
      </c>
      <c r="O35" s="16">
        <f t="shared" ref="O35:O66" si="80">ROUND($E35/J$1*J35,2)</f>
        <v>70.3</v>
      </c>
      <c r="P35" s="23"/>
      <c r="Q35" s="143">
        <f>VLOOKUP(B35,Лист4!L:M,2,0)</f>
        <v>12.443</v>
      </c>
      <c r="R35" s="23">
        <f>VLOOKUP(B35,Лист4!A:F,6,0)</f>
        <v>14.73</v>
      </c>
      <c r="S35" s="10">
        <f t="shared" si="21"/>
        <v>2.2870000000000008</v>
      </c>
      <c r="T35" s="12">
        <f t="shared" si="72"/>
        <v>0.73470513328720011</v>
      </c>
      <c r="U35" s="12">
        <f t="shared" si="73"/>
        <v>0.67626791033902489</v>
      </c>
      <c r="V35" s="12">
        <f t="shared" si="74"/>
        <v>0.51146607578987813</v>
      </c>
      <c r="W35" s="12">
        <f t="shared" si="75"/>
        <v>0.36456088058389785</v>
      </c>
      <c r="X35" s="95">
        <f t="shared" ref="X35:X66" si="81">X$122/$L$122*L35</f>
        <v>0.72285071987991978</v>
      </c>
      <c r="Y35" s="95">
        <f t="shared" ref="Y35:Y66" si="82">Y$122/$L$122*M35</f>
        <v>0.70490678280307195</v>
      </c>
      <c r="Z35" s="95">
        <f t="shared" ref="Z35:Z66" si="83">Z$122/$L$122*N35</f>
        <v>0.36510784080714914</v>
      </c>
      <c r="AA35" s="95">
        <f t="shared" ref="AA35:AA66" si="84">AA$122/$L$122*O35</f>
        <v>7.8257171571160244E-2</v>
      </c>
      <c r="AB35" s="12">
        <f t="shared" ref="AB35:AB66" si="85">X35+T35</f>
        <v>1.4575558531671198</v>
      </c>
      <c r="AC35" s="12">
        <f t="shared" ref="AC35:AC66" si="86">Y35+U35</f>
        <v>1.3811746931420967</v>
      </c>
      <c r="AD35" s="12">
        <f t="shared" ref="AD35:AD66" si="87">Z35+V35</f>
        <v>0.87657391659702721</v>
      </c>
      <c r="AE35" s="12">
        <f t="shared" ref="AE35:AE66" si="88">AA35+W35</f>
        <v>0.4428180521550581</v>
      </c>
      <c r="AF35" s="32">
        <f t="shared" ref="AF35:AF66" si="89">AB35*$AH$1</f>
        <v>3962.8320047078287</v>
      </c>
      <c r="AG35" s="32">
        <f t="shared" ref="AG35:AG66" si="90">AC35*$AH$1</f>
        <v>3755.1653792085958</v>
      </c>
      <c r="AH35" s="32">
        <f t="shared" ref="AH35:AH66" si="91">AD35*$AH$1</f>
        <v>2383.2466959223298</v>
      </c>
      <c r="AI35" s="32">
        <f t="shared" ref="AI35:AI66" si="92">AE35*$AH$1</f>
        <v>1203.9425765602152</v>
      </c>
      <c r="AK35" s="32">
        <f t="shared" ref="AK35:AK66" si="93">SUM(AF35:AI35)</f>
        <v>11305.18665639897</v>
      </c>
      <c r="AL35" s="12">
        <f t="shared" si="23"/>
        <v>1.8711225150613011</v>
      </c>
      <c r="AM35">
        <f>VLOOKUP(A35,Лист3!A:B,2,0)</f>
        <v>8197.7999999999993</v>
      </c>
      <c r="AN35" s="32">
        <f t="shared" si="24"/>
        <v>2826.2966640997429</v>
      </c>
      <c r="AO35" s="11">
        <f t="shared" si="25"/>
        <v>1.4787064420559399E-2</v>
      </c>
    </row>
    <row r="36" spans="1:41" x14ac:dyDescent="0.3">
      <c r="A36" s="139" t="s">
        <v>102</v>
      </c>
      <c r="B36" s="139" t="s">
        <v>19</v>
      </c>
      <c r="C36" s="91"/>
      <c r="D36" s="3"/>
      <c r="E36" s="1">
        <f>VLOOKUP(B36,Площадь!A:B,2,0)</f>
        <v>44.3</v>
      </c>
      <c r="F36">
        <f t="shared" si="76"/>
        <v>120</v>
      </c>
      <c r="G36" s="1">
        <v>31</v>
      </c>
      <c r="H36" s="1">
        <v>28</v>
      </c>
      <c r="I36" s="1">
        <v>31</v>
      </c>
      <c r="J36" s="1">
        <v>30</v>
      </c>
      <c r="L36" s="16">
        <f t="shared" si="77"/>
        <v>44.3</v>
      </c>
      <c r="M36" s="16">
        <f t="shared" si="78"/>
        <v>44.3</v>
      </c>
      <c r="N36" s="16">
        <f t="shared" si="79"/>
        <v>44.3</v>
      </c>
      <c r="O36" s="16">
        <f t="shared" si="80"/>
        <v>44.3</v>
      </c>
      <c r="P36" s="23"/>
      <c r="Q36" s="143">
        <f>VLOOKUP(B36,Лист4!L:M,2,0)</f>
        <v>11.978188624090791</v>
      </c>
      <c r="R36" s="23" t="str">
        <f>VLOOKUP(B36,Лист4!A:F,6,0)</f>
        <v>нет</v>
      </c>
      <c r="S36" s="10" t="e">
        <f t="shared" si="21"/>
        <v>#VALUE!</v>
      </c>
      <c r="T36" s="25">
        <f t="shared" ref="T36:T37" si="94">$T$125*$E36*G36</f>
        <v>0.42669116013386404</v>
      </c>
      <c r="U36" s="25">
        <f t="shared" ref="U36:U37" si="95">$T$125*$E36*H36</f>
        <v>0.38539846721768367</v>
      </c>
      <c r="V36" s="25">
        <f t="shared" ref="V36:V37" si="96">$T$125*$E36*I36</f>
        <v>0.42669116013386404</v>
      </c>
      <c r="W36" s="25">
        <f t="shared" ref="W36:W37" si="97">$T$125*$E36*J36</f>
        <v>0.4129269291618039</v>
      </c>
      <c r="X36" s="95">
        <f t="shared" si="81"/>
        <v>0.4555090596113861</v>
      </c>
      <c r="Y36" s="95">
        <f t="shared" si="82"/>
        <v>0.44420157152455314</v>
      </c>
      <c r="Z36" s="95">
        <f t="shared" si="83"/>
        <v>0.23007506895813237</v>
      </c>
      <c r="AA36" s="95">
        <f t="shared" si="84"/>
        <v>4.9314263166463715E-2</v>
      </c>
      <c r="AB36" s="12">
        <f t="shared" si="85"/>
        <v>0.88220021974525009</v>
      </c>
      <c r="AC36" s="12">
        <f t="shared" si="86"/>
        <v>0.82960003874223687</v>
      </c>
      <c r="AD36" s="12">
        <f t="shared" si="87"/>
        <v>0.65676622909199645</v>
      </c>
      <c r="AE36" s="12">
        <f t="shared" si="88"/>
        <v>0.4622411923282676</v>
      </c>
      <c r="AF36" s="32">
        <f t="shared" si="89"/>
        <v>2398.5436014477809</v>
      </c>
      <c r="AG36" s="32">
        <f t="shared" si="90"/>
        <v>2255.5331773331686</v>
      </c>
      <c r="AH36" s="32">
        <f t="shared" si="91"/>
        <v>1785.6291589799018</v>
      </c>
      <c r="AI36" s="32">
        <f t="shared" si="92"/>
        <v>1256.7505985259406</v>
      </c>
      <c r="AK36" s="32">
        <f t="shared" si="93"/>
        <v>7696.4565362867916</v>
      </c>
      <c r="AL36" s="12">
        <f t="shared" si="23"/>
        <v>1.1790999632605355</v>
      </c>
      <c r="AM36">
        <f>VLOOKUP(A36,Лист3!A:B,2,0)</f>
        <v>5668.2</v>
      </c>
      <c r="AN36" s="32">
        <f t="shared" si="24"/>
        <v>1924.1141340716977</v>
      </c>
      <c r="AO36" s="11">
        <f t="shared" si="25"/>
        <v>1.5975212640562928E-2</v>
      </c>
    </row>
    <row r="37" spans="1:41" x14ac:dyDescent="0.3">
      <c r="A37" s="139" t="s">
        <v>103</v>
      </c>
      <c r="B37" s="139" t="s">
        <v>195</v>
      </c>
      <c r="C37" s="91"/>
      <c r="D37" s="3"/>
      <c r="E37" s="1">
        <f>VLOOKUP(B37,Площадь!A:B,2,0)</f>
        <v>43</v>
      </c>
      <c r="F37">
        <f t="shared" si="76"/>
        <v>120</v>
      </c>
      <c r="G37" s="1">
        <v>31</v>
      </c>
      <c r="H37" s="1">
        <v>28</v>
      </c>
      <c r="I37" s="1">
        <v>31</v>
      </c>
      <c r="J37" s="1">
        <v>30</v>
      </c>
      <c r="L37" s="16">
        <f t="shared" si="77"/>
        <v>43</v>
      </c>
      <c r="M37" s="16">
        <f t="shared" si="78"/>
        <v>43</v>
      </c>
      <c r="N37" s="16">
        <f t="shared" si="79"/>
        <v>43</v>
      </c>
      <c r="O37" s="16">
        <f t="shared" si="80"/>
        <v>43</v>
      </c>
      <c r="P37" s="23"/>
      <c r="Q37" s="143">
        <f>VLOOKUP(B37,Лист4!L:M,2,0)</f>
        <v>10.522011531284512</v>
      </c>
      <c r="R37" s="23" t="str">
        <f>VLOOKUP(B37,Лист4!A:F,6,0)</f>
        <v>нет</v>
      </c>
      <c r="S37" s="10" t="e">
        <f t="shared" si="21"/>
        <v>#VALUE!</v>
      </c>
      <c r="T37" s="25">
        <f t="shared" si="94"/>
        <v>0.41416974911413446</v>
      </c>
      <c r="U37" s="25">
        <f t="shared" si="95"/>
        <v>0.37408880565147629</v>
      </c>
      <c r="V37" s="25">
        <f t="shared" si="96"/>
        <v>0.41416974911413446</v>
      </c>
      <c r="W37" s="25">
        <f t="shared" si="97"/>
        <v>0.4008094346265817</v>
      </c>
      <c r="X37" s="95">
        <f t="shared" si="81"/>
        <v>0.44214197659795945</v>
      </c>
      <c r="Y37" s="95">
        <f t="shared" si="82"/>
        <v>0.43116631096062724</v>
      </c>
      <c r="Z37" s="95">
        <f t="shared" si="83"/>
        <v>0.22332343036568156</v>
      </c>
      <c r="AA37" s="95">
        <f t="shared" si="84"/>
        <v>4.7867117746228892E-2</v>
      </c>
      <c r="AB37" s="12">
        <f t="shared" si="85"/>
        <v>0.85631172571209391</v>
      </c>
      <c r="AC37" s="12">
        <f t="shared" si="86"/>
        <v>0.80525511661210358</v>
      </c>
      <c r="AD37" s="12">
        <f t="shared" si="87"/>
        <v>0.63749317947981599</v>
      </c>
      <c r="AE37" s="12">
        <f t="shared" si="88"/>
        <v>0.44867655237281057</v>
      </c>
      <c r="AF37" s="32">
        <f t="shared" si="89"/>
        <v>2328.1574461005553</v>
      </c>
      <c r="AG37" s="32">
        <f t="shared" si="90"/>
        <v>2189.3437161473198</v>
      </c>
      <c r="AH37" s="32">
        <f t="shared" si="91"/>
        <v>1733.2292062333133</v>
      </c>
      <c r="AI37" s="32">
        <f t="shared" si="92"/>
        <v>1219.8707841222449</v>
      </c>
      <c r="AK37" s="32">
        <f t="shared" si="93"/>
        <v>7470.6011526034335</v>
      </c>
      <c r="AL37" s="12">
        <f t="shared" si="23"/>
        <v>1.144498835670497</v>
      </c>
      <c r="AM37">
        <f>VLOOKUP(A37,Лист3!A:B,2,0)</f>
        <v>5501.8</v>
      </c>
      <c r="AN37" s="32">
        <f t="shared" si="24"/>
        <v>1867.6502881508579</v>
      </c>
      <c r="AO37" s="11">
        <f t="shared" si="25"/>
        <v>1.5975212640562928E-2</v>
      </c>
    </row>
    <row r="38" spans="1:41" s="22" customFormat="1" x14ac:dyDescent="0.3">
      <c r="A38" s="139" t="s">
        <v>104</v>
      </c>
      <c r="B38" s="139" t="s">
        <v>196</v>
      </c>
      <c r="C38" s="3"/>
      <c r="D38" s="3"/>
      <c r="E38" s="1">
        <f>VLOOKUP(B38,Площадь!A:B,2,0)</f>
        <v>63.5</v>
      </c>
      <c r="F38">
        <f t="shared" si="76"/>
        <v>120</v>
      </c>
      <c r="G38" s="1">
        <v>31</v>
      </c>
      <c r="H38" s="1">
        <v>28</v>
      </c>
      <c r="I38" s="1">
        <v>31</v>
      </c>
      <c r="J38" s="1">
        <v>30</v>
      </c>
      <c r="L38" s="16">
        <f t="shared" si="77"/>
        <v>63.5</v>
      </c>
      <c r="M38" s="16">
        <f t="shared" si="78"/>
        <v>63.5</v>
      </c>
      <c r="N38" s="16">
        <f t="shared" si="79"/>
        <v>63.5</v>
      </c>
      <c r="O38" s="16">
        <f t="shared" si="80"/>
        <v>63.5</v>
      </c>
      <c r="P38" s="23"/>
      <c r="Q38" s="143">
        <f>VLOOKUP(B38,Лист4!L:M,2,0)</f>
        <v>18.66</v>
      </c>
      <c r="R38" s="23">
        <f>VLOOKUP(B38,Лист4!A:F,6,0)</f>
        <v>21.82</v>
      </c>
      <c r="S38" s="10">
        <f t="shared" si="21"/>
        <v>3.16</v>
      </c>
      <c r="T38" s="12">
        <f>$S38*T$122/G$1*G38</f>
        <v>1.0151588199333412</v>
      </c>
      <c r="U38" s="12">
        <f t="shared" ref="U38" si="98">$S38*U$122/H$1*H38</f>
        <v>0.93441477773122772</v>
      </c>
      <c r="V38" s="12">
        <f t="shared" ref="V38" si="99">$S38*V$122/I$1*I38</f>
        <v>0.7067043285946718</v>
      </c>
      <c r="W38" s="12">
        <f t="shared" ref="W38" si="100">$S38*W$122/J$1*J38</f>
        <v>0.50372207374075939</v>
      </c>
      <c r="X38" s="95">
        <f t="shared" si="81"/>
        <v>0.6529305933481494</v>
      </c>
      <c r="Y38" s="95">
        <f t="shared" si="82"/>
        <v>0.63672234293022856</v>
      </c>
      <c r="Z38" s="95">
        <f t="shared" si="83"/>
        <v>0.32979157740048326</v>
      </c>
      <c r="AA38" s="95">
        <f t="shared" si="84"/>
        <v>7.0687487834547313E-2</v>
      </c>
      <c r="AB38" s="12">
        <f t="shared" si="85"/>
        <v>1.6680894132814905</v>
      </c>
      <c r="AC38" s="12">
        <f t="shared" si="86"/>
        <v>1.5711371206614562</v>
      </c>
      <c r="AD38" s="12">
        <f t="shared" si="87"/>
        <v>1.0364959059951551</v>
      </c>
      <c r="AE38" s="12">
        <f t="shared" si="88"/>
        <v>0.57440956157530665</v>
      </c>
      <c r="AF38" s="32">
        <f t="shared" si="89"/>
        <v>4535.2348586179824</v>
      </c>
      <c r="AG38" s="32">
        <f t="shared" si="90"/>
        <v>4271.6390263967805</v>
      </c>
      <c r="AH38" s="32">
        <f t="shared" si="91"/>
        <v>2818.0457991377475</v>
      </c>
      <c r="AI38" s="32">
        <f t="shared" si="92"/>
        <v>1561.7162042021753</v>
      </c>
      <c r="AK38" s="32">
        <f t="shared" si="93"/>
        <v>13186.635888354687</v>
      </c>
      <c r="AL38" s="12">
        <f t="shared" si="23"/>
        <v>1.6901320015134087</v>
      </c>
      <c r="AM38">
        <f>VLOOKUP(A38,Лист3!A:B,2,0)</f>
        <v>6505.6</v>
      </c>
      <c r="AN38" s="32">
        <f t="shared" si="24"/>
        <v>3296.6589720886714</v>
      </c>
      <c r="AO38" s="11">
        <f t="shared" si="25"/>
        <v>1.9095007879974049E-2</v>
      </c>
    </row>
    <row r="39" spans="1:41" x14ac:dyDescent="0.3">
      <c r="A39" s="139" t="s">
        <v>105</v>
      </c>
      <c r="B39" s="139" t="s">
        <v>197</v>
      </c>
      <c r="C39" s="3"/>
      <c r="D39" s="91"/>
      <c r="E39" s="1">
        <f>VLOOKUP(B39,Площадь!A:B,2,0)</f>
        <v>45</v>
      </c>
      <c r="F39">
        <f t="shared" si="76"/>
        <v>120</v>
      </c>
      <c r="G39" s="1">
        <v>31</v>
      </c>
      <c r="H39" s="1">
        <v>28</v>
      </c>
      <c r="I39" s="1">
        <v>31</v>
      </c>
      <c r="J39" s="1">
        <v>30</v>
      </c>
      <c r="L39" s="16">
        <f t="shared" si="77"/>
        <v>45</v>
      </c>
      <c r="M39" s="16">
        <f t="shared" si="78"/>
        <v>45</v>
      </c>
      <c r="N39" s="16">
        <f t="shared" si="79"/>
        <v>45</v>
      </c>
      <c r="O39" s="16">
        <f t="shared" si="80"/>
        <v>45</v>
      </c>
      <c r="P39" s="23"/>
      <c r="Q39" s="143">
        <f>VLOOKUP(B39,Лист4!L:M,2,0)</f>
        <v>9.0013609048326284</v>
      </c>
      <c r="R39" s="23" t="str">
        <f>VLOOKUP(B39,Лист4!A:F,6,0)</f>
        <v>нет</v>
      </c>
      <c r="S39" s="10" t="e">
        <f t="shared" si="21"/>
        <v>#VALUE!</v>
      </c>
      <c r="T39" s="25">
        <f t="shared" ref="T39:W41" si="101">$T$125*$E39*G39</f>
        <v>0.43343345837525699</v>
      </c>
      <c r="U39" s="25">
        <f t="shared" si="101"/>
        <v>0.3914882849841031</v>
      </c>
      <c r="V39" s="25">
        <f t="shared" si="101"/>
        <v>0.43343345837525699</v>
      </c>
      <c r="W39" s="25">
        <f t="shared" si="101"/>
        <v>0.419451733911539</v>
      </c>
      <c r="X39" s="95">
        <f t="shared" si="81"/>
        <v>0.462706719695539</v>
      </c>
      <c r="Y39" s="95">
        <f t="shared" si="82"/>
        <v>0.45122055798205174</v>
      </c>
      <c r="Z39" s="95">
        <f t="shared" si="83"/>
        <v>0.23371056666175977</v>
      </c>
      <c r="AA39" s="95">
        <f t="shared" si="84"/>
        <v>5.0093495315820934E-2</v>
      </c>
      <c r="AB39" s="12">
        <f t="shared" si="85"/>
        <v>0.89614017807079605</v>
      </c>
      <c r="AC39" s="12">
        <f t="shared" si="86"/>
        <v>0.84270884296615489</v>
      </c>
      <c r="AD39" s="12">
        <f t="shared" si="87"/>
        <v>0.66714402503701675</v>
      </c>
      <c r="AE39" s="12">
        <f t="shared" si="88"/>
        <v>0.46954522922735992</v>
      </c>
      <c r="AF39" s="32">
        <f t="shared" si="89"/>
        <v>2436.4438389424417</v>
      </c>
      <c r="AG39" s="32">
        <f t="shared" si="90"/>
        <v>2291.1736564332414</v>
      </c>
      <c r="AH39" s="32">
        <f t="shared" si="91"/>
        <v>1813.844518151142</v>
      </c>
      <c r="AI39" s="32">
        <f t="shared" si="92"/>
        <v>1276.6089601279307</v>
      </c>
      <c r="AK39" s="32">
        <f t="shared" si="93"/>
        <v>7818.070973654756</v>
      </c>
      <c r="AL39" s="12">
        <f t="shared" si="23"/>
        <v>1.1977313396551714</v>
      </c>
      <c r="AM39">
        <f>VLOOKUP(A39,Лист3!A:B,2,0)</f>
        <v>5757.36</v>
      </c>
      <c r="AN39" s="32">
        <f t="shared" si="24"/>
        <v>1954.5177434136885</v>
      </c>
      <c r="AO39" s="11">
        <f t="shared" si="25"/>
        <v>1.5975212640562928E-2</v>
      </c>
    </row>
    <row r="40" spans="1:41" x14ac:dyDescent="0.3">
      <c r="A40" s="139" t="s">
        <v>106</v>
      </c>
      <c r="B40" s="139" t="s">
        <v>198</v>
      </c>
      <c r="C40" s="91"/>
      <c r="D40" s="3"/>
      <c r="E40" s="1">
        <f>VLOOKUP(B40,Площадь!A:B,2,0)</f>
        <v>53.4</v>
      </c>
      <c r="F40">
        <f t="shared" si="76"/>
        <v>120</v>
      </c>
      <c r="G40" s="1">
        <v>31</v>
      </c>
      <c r="H40" s="1">
        <v>28</v>
      </c>
      <c r="I40" s="1">
        <v>31</v>
      </c>
      <c r="J40" s="1">
        <v>30</v>
      </c>
      <c r="L40" s="16">
        <f t="shared" si="77"/>
        <v>53.4</v>
      </c>
      <c r="M40" s="16">
        <f t="shared" si="78"/>
        <v>53.4</v>
      </c>
      <c r="N40" s="16">
        <f t="shared" si="79"/>
        <v>53.4</v>
      </c>
      <c r="O40" s="16">
        <f t="shared" si="80"/>
        <v>53.4</v>
      </c>
      <c r="P40" s="23"/>
      <c r="Q40" s="143">
        <f>VLOOKUP(B40,Лист4!L:M,2,0)</f>
        <v>11.302428273734717</v>
      </c>
      <c r="R40" s="23" t="str">
        <f>VLOOKUP(B40,Лист4!A:F,6,0)</f>
        <v>нет</v>
      </c>
      <c r="S40" s="10" t="e">
        <f t="shared" si="21"/>
        <v>#VALUE!</v>
      </c>
      <c r="T40" s="25">
        <f t="shared" si="101"/>
        <v>0.51434103727197167</v>
      </c>
      <c r="U40" s="25">
        <f t="shared" si="101"/>
        <v>0.4645660981811357</v>
      </c>
      <c r="V40" s="25">
        <f t="shared" si="101"/>
        <v>0.51434103727197167</v>
      </c>
      <c r="W40" s="25">
        <f t="shared" si="101"/>
        <v>0.49774939090835968</v>
      </c>
      <c r="X40" s="95">
        <f t="shared" si="81"/>
        <v>0.54907864070537293</v>
      </c>
      <c r="Y40" s="95">
        <f t="shared" si="82"/>
        <v>0.53544839547203471</v>
      </c>
      <c r="Z40" s="95">
        <f t="shared" si="83"/>
        <v>0.27733653910528827</v>
      </c>
      <c r="AA40" s="95">
        <f t="shared" si="84"/>
        <v>5.9444281108107504E-2</v>
      </c>
      <c r="AB40" s="12">
        <f t="shared" si="85"/>
        <v>1.0634196779773446</v>
      </c>
      <c r="AC40" s="12">
        <f t="shared" si="86"/>
        <v>1.0000144936531705</v>
      </c>
      <c r="AD40" s="12">
        <f t="shared" si="87"/>
        <v>0.79167757637725988</v>
      </c>
      <c r="AE40" s="12">
        <f t="shared" si="88"/>
        <v>0.55719367201646719</v>
      </c>
      <c r="AF40" s="32">
        <f t="shared" si="89"/>
        <v>2891.2466888783642</v>
      </c>
      <c r="AG40" s="32">
        <f t="shared" si="90"/>
        <v>2718.859405634113</v>
      </c>
      <c r="AH40" s="32">
        <f t="shared" si="91"/>
        <v>2152.428828206022</v>
      </c>
      <c r="AI40" s="32">
        <f t="shared" si="92"/>
        <v>1514.9092993518113</v>
      </c>
      <c r="AK40" s="32">
        <f t="shared" si="93"/>
        <v>9277.4442220703113</v>
      </c>
      <c r="AL40" s="12">
        <f t="shared" si="23"/>
        <v>1.4213078563908035</v>
      </c>
      <c r="AM40">
        <f>VLOOKUP(A40,Лист3!A:B,2,0)</f>
        <v>6832.92</v>
      </c>
      <c r="AN40" s="32">
        <f t="shared" si="24"/>
        <v>2319.3610555175778</v>
      </c>
      <c r="AO40" s="11">
        <f t="shared" si="25"/>
        <v>1.5975212640562932E-2</v>
      </c>
    </row>
    <row r="41" spans="1:41" x14ac:dyDescent="0.3">
      <c r="A41" s="139" t="s">
        <v>107</v>
      </c>
      <c r="B41" s="139" t="s">
        <v>199</v>
      </c>
      <c r="C41" s="3"/>
      <c r="D41" s="3"/>
      <c r="E41" s="1">
        <f>VLOOKUP(B41,Площадь!A:B,2,0)</f>
        <v>28.3</v>
      </c>
      <c r="F41">
        <f t="shared" si="76"/>
        <v>120</v>
      </c>
      <c r="G41" s="1">
        <v>31</v>
      </c>
      <c r="H41" s="1">
        <v>28</v>
      </c>
      <c r="I41" s="1">
        <v>31</v>
      </c>
      <c r="J41" s="1">
        <v>30</v>
      </c>
      <c r="L41" s="16">
        <f t="shared" si="77"/>
        <v>28.3</v>
      </c>
      <c r="M41" s="16">
        <f t="shared" si="78"/>
        <v>28.3</v>
      </c>
      <c r="N41" s="16">
        <f t="shared" si="79"/>
        <v>28.3</v>
      </c>
      <c r="O41" s="16">
        <f t="shared" si="80"/>
        <v>28.3</v>
      </c>
      <c r="P41" s="23"/>
      <c r="Q41" s="143">
        <f>VLOOKUP(B41,Лист4!L:M,2,0)</f>
        <v>7.9023936357058524</v>
      </c>
      <c r="R41" s="23" t="str">
        <f>VLOOKUP(B41,Лист4!A:F,6,0)</f>
        <v>нет</v>
      </c>
      <c r="S41" s="10" t="e">
        <f t="shared" si="21"/>
        <v>#VALUE!</v>
      </c>
      <c r="T41" s="25">
        <f t="shared" si="101"/>
        <v>0.27258148604488386</v>
      </c>
      <c r="U41" s="25">
        <f t="shared" si="101"/>
        <v>0.2462026325566693</v>
      </c>
      <c r="V41" s="25">
        <f t="shared" si="101"/>
        <v>0.27258148604488386</v>
      </c>
      <c r="W41" s="25">
        <f t="shared" si="101"/>
        <v>0.26378853488214571</v>
      </c>
      <c r="X41" s="95">
        <f t="shared" si="81"/>
        <v>0.29099111483075008</v>
      </c>
      <c r="Y41" s="95">
        <f t="shared" si="82"/>
        <v>0.28376759535315699</v>
      </c>
      <c r="Z41" s="95">
        <f t="shared" si="83"/>
        <v>0.1469779785895067</v>
      </c>
      <c r="AA41" s="95">
        <f t="shared" si="84"/>
        <v>3.1503242609727387E-2</v>
      </c>
      <c r="AB41" s="12">
        <f t="shared" si="85"/>
        <v>0.56357260087563388</v>
      </c>
      <c r="AC41" s="12">
        <f t="shared" si="86"/>
        <v>0.52997022790982629</v>
      </c>
      <c r="AD41" s="12">
        <f t="shared" si="87"/>
        <v>0.41955946463439053</v>
      </c>
      <c r="AE41" s="12">
        <f t="shared" si="88"/>
        <v>0.29529177749187308</v>
      </c>
      <c r="AF41" s="32">
        <f t="shared" si="89"/>
        <v>1532.2524587126909</v>
      </c>
      <c r="AG41" s="32">
        <f t="shared" si="90"/>
        <v>1440.893655045794</v>
      </c>
      <c r="AH41" s="32">
        <f t="shared" si="91"/>
        <v>1140.7066636372738</v>
      </c>
      <c r="AI41" s="32">
        <f t="shared" si="92"/>
        <v>802.84519048045445</v>
      </c>
      <c r="AK41" s="32">
        <f t="shared" si="93"/>
        <v>4916.6979678762127</v>
      </c>
      <c r="AL41" s="12">
        <f t="shared" si="23"/>
        <v>0.75323993138314116</v>
      </c>
      <c r="AM41">
        <f>VLOOKUP(A41,Лист3!A:B,2,0)</f>
        <v>3620.4</v>
      </c>
      <c r="AN41" s="32">
        <f t="shared" si="24"/>
        <v>1229.1744919690534</v>
      </c>
      <c r="AO41" s="11">
        <f t="shared" si="25"/>
        <v>1.5975212640562932E-2</v>
      </c>
    </row>
    <row r="42" spans="1:41" x14ac:dyDescent="0.3">
      <c r="A42" s="139" t="s">
        <v>108</v>
      </c>
      <c r="B42" s="139" t="s">
        <v>200</v>
      </c>
      <c r="C42" s="91"/>
      <c r="D42" s="3"/>
      <c r="E42" s="1">
        <f>VLOOKUP(B42,Площадь!A:B,2,0)</f>
        <v>70.3</v>
      </c>
      <c r="F42">
        <f t="shared" si="76"/>
        <v>120</v>
      </c>
      <c r="G42" s="1">
        <v>31</v>
      </c>
      <c r="H42" s="1">
        <v>28</v>
      </c>
      <c r="I42" s="1">
        <v>31</v>
      </c>
      <c r="J42" s="1">
        <v>30</v>
      </c>
      <c r="L42" s="16">
        <f t="shared" si="77"/>
        <v>70.3</v>
      </c>
      <c r="M42" s="16">
        <f t="shared" si="78"/>
        <v>70.3</v>
      </c>
      <c r="N42" s="16">
        <f t="shared" si="79"/>
        <v>70.3</v>
      </c>
      <c r="O42" s="16">
        <f t="shared" si="80"/>
        <v>70.3</v>
      </c>
      <c r="P42" s="23"/>
      <c r="Q42" s="143">
        <f>VLOOKUP(B42,Лист4!L:M,2,0)</f>
        <v>13.97</v>
      </c>
      <c r="R42" s="23">
        <f>VLOOKUP(B42,Лист4!A:F,6,0)</f>
        <v>16.559999999999999</v>
      </c>
      <c r="S42" s="10">
        <f t="shared" si="21"/>
        <v>2.5899999999999981</v>
      </c>
      <c r="T42" s="12">
        <f t="shared" ref="T42:T43" si="102">$S42*T$122/G$1*G42</f>
        <v>0.83204472899599746</v>
      </c>
      <c r="U42" s="12">
        <f t="shared" ref="U42:U43" si="103">$S42*U$122/H$1*H42</f>
        <v>0.76586527668477156</v>
      </c>
      <c r="V42" s="12">
        <f t="shared" ref="V42:V43" si="104">$S42*V$122/I$1*I42</f>
        <v>0.57922918071525265</v>
      </c>
      <c r="W42" s="12">
        <f t="shared" ref="W42:W43" si="105">$S42*W$122/J$1*J42</f>
        <v>0.41286081360397653</v>
      </c>
      <c r="X42" s="95">
        <f t="shared" si="81"/>
        <v>0.72285071987991978</v>
      </c>
      <c r="Y42" s="95">
        <f t="shared" si="82"/>
        <v>0.70490678280307195</v>
      </c>
      <c r="Z42" s="95">
        <f t="shared" si="83"/>
        <v>0.36510784080714914</v>
      </c>
      <c r="AA42" s="95">
        <f t="shared" si="84"/>
        <v>7.8257171571160244E-2</v>
      </c>
      <c r="AB42" s="12">
        <f t="shared" si="85"/>
        <v>1.5548954488759172</v>
      </c>
      <c r="AC42" s="12">
        <f t="shared" si="86"/>
        <v>1.4707720594878435</v>
      </c>
      <c r="AD42" s="12">
        <f t="shared" si="87"/>
        <v>0.94433702152240184</v>
      </c>
      <c r="AE42" s="12">
        <f t="shared" si="88"/>
        <v>0.49111798517513677</v>
      </c>
      <c r="AF42" s="32">
        <f t="shared" si="89"/>
        <v>4227.4808443128213</v>
      </c>
      <c r="AG42" s="32">
        <f t="shared" si="90"/>
        <v>3998.764490776739</v>
      </c>
      <c r="AH42" s="32">
        <f t="shared" si="91"/>
        <v>2567.4823808555366</v>
      </c>
      <c r="AI42" s="32">
        <f t="shared" si="92"/>
        <v>1335.2614004538655</v>
      </c>
      <c r="AK42" s="32">
        <f t="shared" si="93"/>
        <v>12128.989116398963</v>
      </c>
      <c r="AL42" s="12">
        <f t="shared" si="23"/>
        <v>1.8711225150613011</v>
      </c>
      <c r="AM42">
        <f>VLOOKUP(A42,Лист3!A:B,2,0)</f>
        <v>9067.7999999999993</v>
      </c>
      <c r="AN42" s="32">
        <f t="shared" si="24"/>
        <v>3032.2472790997413</v>
      </c>
      <c r="AO42" s="11">
        <f t="shared" si="25"/>
        <v>1.5864589313873755E-2</v>
      </c>
    </row>
    <row r="43" spans="1:41" x14ac:dyDescent="0.3">
      <c r="A43" s="139" t="s">
        <v>109</v>
      </c>
      <c r="B43" s="139" t="s">
        <v>201</v>
      </c>
      <c r="C43" s="3"/>
      <c r="D43" s="91"/>
      <c r="E43" s="1">
        <f>VLOOKUP(B43,Площадь!A:B,2,0)</f>
        <v>43</v>
      </c>
      <c r="F43">
        <f t="shared" si="76"/>
        <v>120</v>
      </c>
      <c r="G43" s="1">
        <v>31</v>
      </c>
      <c r="H43" s="1">
        <v>28</v>
      </c>
      <c r="I43" s="1">
        <v>31</v>
      </c>
      <c r="J43" s="1">
        <v>30</v>
      </c>
      <c r="L43" s="16">
        <f t="shared" si="77"/>
        <v>43</v>
      </c>
      <c r="M43" s="16">
        <f t="shared" si="78"/>
        <v>43</v>
      </c>
      <c r="N43" s="16">
        <f t="shared" si="79"/>
        <v>43</v>
      </c>
      <c r="O43" s="16">
        <f t="shared" si="80"/>
        <v>43</v>
      </c>
      <c r="P43" s="23"/>
      <c r="Q43" s="143">
        <f>VLOOKUP(B43,Лист4!L:M,2,0)</f>
        <v>9.9</v>
      </c>
      <c r="R43" s="23">
        <f>VLOOKUP(B43,Лист4!A:F,6,0)</f>
        <v>11</v>
      </c>
      <c r="S43" s="10">
        <f t="shared" si="21"/>
        <v>1.0999999999999996</v>
      </c>
      <c r="T43" s="12">
        <f t="shared" si="102"/>
        <v>0.35337807022996048</v>
      </c>
      <c r="U43" s="12">
        <f t="shared" si="103"/>
        <v>0.32527096693175639</v>
      </c>
      <c r="V43" s="12">
        <f t="shared" si="104"/>
        <v>0.2460046713462464</v>
      </c>
      <c r="W43" s="12">
        <f t="shared" si="105"/>
        <v>0.17534629149203645</v>
      </c>
      <c r="X43" s="95">
        <f t="shared" si="81"/>
        <v>0.44214197659795945</v>
      </c>
      <c r="Y43" s="95">
        <f t="shared" si="82"/>
        <v>0.43116631096062724</v>
      </c>
      <c r="Z43" s="95">
        <f t="shared" si="83"/>
        <v>0.22332343036568156</v>
      </c>
      <c r="AA43" s="95">
        <f t="shared" si="84"/>
        <v>4.7867117746228892E-2</v>
      </c>
      <c r="AB43" s="12">
        <f t="shared" si="85"/>
        <v>0.79552004682791999</v>
      </c>
      <c r="AC43" s="12">
        <f t="shared" si="86"/>
        <v>0.75643727789238357</v>
      </c>
      <c r="AD43" s="12">
        <f t="shared" si="87"/>
        <v>0.46932810171192796</v>
      </c>
      <c r="AE43" s="12">
        <f t="shared" si="88"/>
        <v>0.22321340923826535</v>
      </c>
      <c r="AF43" s="32">
        <f t="shared" si="89"/>
        <v>2162.8758137166856</v>
      </c>
      <c r="AG43" s="32">
        <f t="shared" si="90"/>
        <v>2056.6167998793703</v>
      </c>
      <c r="AH43" s="32">
        <f t="shared" si="91"/>
        <v>1276.018629496424</v>
      </c>
      <c r="AI43" s="32">
        <f t="shared" si="92"/>
        <v>606.8770813051807</v>
      </c>
      <c r="AK43" s="32">
        <f t="shared" si="93"/>
        <v>6102.3883243976607</v>
      </c>
      <c r="AL43" s="12">
        <f t="shared" si="23"/>
        <v>1.144498835670497</v>
      </c>
      <c r="AM43">
        <f>VLOOKUP(A43,Лист3!A:B,2,0)</f>
        <v>4614.3999999999996</v>
      </c>
      <c r="AN43" s="32">
        <f t="shared" si="24"/>
        <v>1525.5970810994152</v>
      </c>
      <c r="AO43" s="11">
        <f t="shared" si="25"/>
        <v>1.3049411835293586E-2</v>
      </c>
    </row>
    <row r="44" spans="1:41" x14ac:dyDescent="0.3">
      <c r="A44" s="139" t="s">
        <v>110</v>
      </c>
      <c r="B44" s="139" t="s">
        <v>202</v>
      </c>
      <c r="C44" s="3"/>
      <c r="D44" s="3"/>
      <c r="E44" s="1">
        <f>VLOOKUP(B44,Площадь!A:B,2,0)</f>
        <v>63.5</v>
      </c>
      <c r="F44">
        <f t="shared" si="76"/>
        <v>120</v>
      </c>
      <c r="G44" s="1">
        <v>31</v>
      </c>
      <c r="H44" s="1">
        <v>28</v>
      </c>
      <c r="I44" s="1">
        <v>31</v>
      </c>
      <c r="J44" s="1">
        <v>30</v>
      </c>
      <c r="L44" s="16">
        <f t="shared" si="77"/>
        <v>63.5</v>
      </c>
      <c r="M44" s="16">
        <f t="shared" si="78"/>
        <v>63.5</v>
      </c>
      <c r="N44" s="16">
        <f t="shared" si="79"/>
        <v>63.5</v>
      </c>
      <c r="O44" s="16">
        <f t="shared" si="80"/>
        <v>63.5</v>
      </c>
      <c r="P44" s="23"/>
      <c r="Q44" s="143">
        <f>VLOOKUP(B44,Лист4!L:M,2,0)</f>
        <v>20.617342610152708</v>
      </c>
      <c r="R44" s="23" t="str">
        <f>VLOOKUP(B44,Лист4!A:F,6,0)</f>
        <v>нет</v>
      </c>
      <c r="S44" s="10" t="e">
        <f t="shared" si="21"/>
        <v>#VALUE!</v>
      </c>
      <c r="T44" s="25">
        <f t="shared" ref="T44:W46" si="106">$T$125*$E44*G44</f>
        <v>0.61162276904064039</v>
      </c>
      <c r="U44" s="25">
        <f t="shared" si="106"/>
        <v>0.55243346881090094</v>
      </c>
      <c r="V44" s="25">
        <f t="shared" si="106"/>
        <v>0.61162276904064039</v>
      </c>
      <c r="W44" s="25">
        <f t="shared" si="106"/>
        <v>0.59189300229739394</v>
      </c>
      <c r="X44" s="95">
        <f t="shared" si="81"/>
        <v>0.6529305933481494</v>
      </c>
      <c r="Y44" s="95">
        <f t="shared" si="82"/>
        <v>0.63672234293022856</v>
      </c>
      <c r="Z44" s="95">
        <f t="shared" si="83"/>
        <v>0.32979157740048326</v>
      </c>
      <c r="AA44" s="95">
        <f t="shared" si="84"/>
        <v>7.0687487834547313E-2</v>
      </c>
      <c r="AB44" s="12">
        <f t="shared" si="85"/>
        <v>1.2645533623887899</v>
      </c>
      <c r="AC44" s="12">
        <f t="shared" si="86"/>
        <v>1.1891558117411294</v>
      </c>
      <c r="AD44" s="12">
        <f t="shared" si="87"/>
        <v>0.94141434644112365</v>
      </c>
      <c r="AE44" s="12">
        <f t="shared" si="88"/>
        <v>0.6625804901319412</v>
      </c>
      <c r="AF44" s="32">
        <f t="shared" si="89"/>
        <v>3438.0929727298899</v>
      </c>
      <c r="AG44" s="32">
        <f t="shared" si="90"/>
        <v>3233.1006040780176</v>
      </c>
      <c r="AH44" s="32">
        <f t="shared" si="91"/>
        <v>2559.5361533910559</v>
      </c>
      <c r="AI44" s="32">
        <f t="shared" si="92"/>
        <v>1801.4370881805246</v>
      </c>
      <c r="AK44" s="32">
        <f t="shared" si="93"/>
        <v>11032.166818379488</v>
      </c>
      <c r="AL44" s="12">
        <f t="shared" si="23"/>
        <v>1.6901320015134087</v>
      </c>
      <c r="AM44">
        <f>VLOOKUP(A44,Лист3!A:B,2,0)</f>
        <v>8124.92</v>
      </c>
      <c r="AN44" s="32">
        <f t="shared" si="24"/>
        <v>2758.0417045948716</v>
      </c>
      <c r="AO44" s="11">
        <f t="shared" si="25"/>
        <v>1.5975212640562928E-2</v>
      </c>
    </row>
    <row r="45" spans="1:41" x14ac:dyDescent="0.3">
      <c r="A45" s="139" t="s">
        <v>111</v>
      </c>
      <c r="B45" s="139" t="s">
        <v>203</v>
      </c>
      <c r="C45" s="3"/>
      <c r="D45" s="3"/>
      <c r="E45" s="1">
        <f>VLOOKUP(B45,Площадь!A:B,2,0)</f>
        <v>45</v>
      </c>
      <c r="F45">
        <f t="shared" si="76"/>
        <v>120</v>
      </c>
      <c r="G45" s="1">
        <v>31</v>
      </c>
      <c r="H45" s="1">
        <v>28</v>
      </c>
      <c r="I45" s="1">
        <v>31</v>
      </c>
      <c r="J45" s="1">
        <v>30</v>
      </c>
      <c r="L45" s="16">
        <f t="shared" si="77"/>
        <v>45</v>
      </c>
      <c r="M45" s="16">
        <f t="shared" si="78"/>
        <v>45</v>
      </c>
      <c r="N45" s="16">
        <f t="shared" si="79"/>
        <v>45</v>
      </c>
      <c r="O45" s="16">
        <f t="shared" si="80"/>
        <v>45</v>
      </c>
      <c r="P45" s="23"/>
      <c r="Q45" s="143">
        <f>VLOOKUP(B45,Лист4!L:M,2,0)</f>
        <v>16.45736090483263</v>
      </c>
      <c r="R45" s="23" t="str">
        <f>VLOOKUP(B45,Лист4!A:F,6,0)</f>
        <v>нет</v>
      </c>
      <c r="S45" s="10" t="e">
        <f t="shared" si="21"/>
        <v>#VALUE!</v>
      </c>
      <c r="T45" s="25">
        <f t="shared" si="106"/>
        <v>0.43343345837525699</v>
      </c>
      <c r="U45" s="25">
        <f t="shared" si="106"/>
        <v>0.3914882849841031</v>
      </c>
      <c r="V45" s="25">
        <f t="shared" si="106"/>
        <v>0.43343345837525699</v>
      </c>
      <c r="W45" s="25">
        <f t="shared" si="106"/>
        <v>0.419451733911539</v>
      </c>
      <c r="X45" s="95">
        <f t="shared" si="81"/>
        <v>0.462706719695539</v>
      </c>
      <c r="Y45" s="95">
        <f t="shared" si="82"/>
        <v>0.45122055798205174</v>
      </c>
      <c r="Z45" s="95">
        <f t="shared" si="83"/>
        <v>0.23371056666175977</v>
      </c>
      <c r="AA45" s="95">
        <f t="shared" si="84"/>
        <v>5.0093495315820934E-2</v>
      </c>
      <c r="AB45" s="12">
        <f t="shared" si="85"/>
        <v>0.89614017807079605</v>
      </c>
      <c r="AC45" s="12">
        <f t="shared" si="86"/>
        <v>0.84270884296615489</v>
      </c>
      <c r="AD45" s="12">
        <f t="shared" si="87"/>
        <v>0.66714402503701675</v>
      </c>
      <c r="AE45" s="12">
        <f t="shared" si="88"/>
        <v>0.46954522922735992</v>
      </c>
      <c r="AF45" s="32">
        <f t="shared" si="89"/>
        <v>2436.4438389424417</v>
      </c>
      <c r="AG45" s="32">
        <f t="shared" si="90"/>
        <v>2291.1736564332414</v>
      </c>
      <c r="AH45" s="32">
        <f t="shared" si="91"/>
        <v>1813.844518151142</v>
      </c>
      <c r="AI45" s="32">
        <f t="shared" si="92"/>
        <v>1276.6089601279307</v>
      </c>
      <c r="AK45" s="32">
        <f t="shared" si="93"/>
        <v>7818.070973654756</v>
      </c>
      <c r="AL45" s="12">
        <f t="shared" si="23"/>
        <v>1.1977313396551714</v>
      </c>
      <c r="AM45">
        <f>VLOOKUP(A45,Лист3!A:B,2,0)</f>
        <v>5757.36</v>
      </c>
      <c r="AN45" s="32">
        <f t="shared" si="24"/>
        <v>1954.5177434136885</v>
      </c>
      <c r="AO45" s="11">
        <f t="shared" si="25"/>
        <v>1.5975212640562928E-2</v>
      </c>
    </row>
    <row r="46" spans="1:41" x14ac:dyDescent="0.3">
      <c r="A46" s="139" t="s">
        <v>112</v>
      </c>
      <c r="B46" s="139" t="s">
        <v>204</v>
      </c>
      <c r="C46" s="3"/>
      <c r="D46" s="3"/>
      <c r="E46" s="1">
        <f>VLOOKUP(B46,Площадь!A:B,2,0)</f>
        <v>53.4</v>
      </c>
      <c r="F46">
        <f t="shared" si="76"/>
        <v>120</v>
      </c>
      <c r="G46" s="1">
        <v>31</v>
      </c>
      <c r="H46" s="1">
        <v>28</v>
      </c>
      <c r="I46" s="1">
        <v>31</v>
      </c>
      <c r="J46" s="1">
        <v>30</v>
      </c>
      <c r="L46" s="16">
        <f t="shared" si="77"/>
        <v>53.4</v>
      </c>
      <c r="M46" s="16">
        <f t="shared" si="78"/>
        <v>53.4</v>
      </c>
      <c r="N46" s="16">
        <f t="shared" si="79"/>
        <v>53.4</v>
      </c>
      <c r="O46" s="16">
        <f t="shared" si="80"/>
        <v>53.4</v>
      </c>
      <c r="P46" s="23"/>
      <c r="Q46" s="143">
        <f>VLOOKUP(B46,Лист4!L:M,2,0)</f>
        <v>14.749428273734717</v>
      </c>
      <c r="R46" s="23" t="str">
        <f>VLOOKUP(B46,Лист4!A:F,6,0)</f>
        <v>нет</v>
      </c>
      <c r="S46" s="10" t="e">
        <f t="shared" si="21"/>
        <v>#VALUE!</v>
      </c>
      <c r="T46" s="25">
        <f t="shared" si="106"/>
        <v>0.51434103727197167</v>
      </c>
      <c r="U46" s="25">
        <f t="shared" si="106"/>
        <v>0.4645660981811357</v>
      </c>
      <c r="V46" s="25">
        <f t="shared" si="106"/>
        <v>0.51434103727197167</v>
      </c>
      <c r="W46" s="25">
        <f t="shared" si="106"/>
        <v>0.49774939090835968</v>
      </c>
      <c r="X46" s="95">
        <f t="shared" si="81"/>
        <v>0.54907864070537293</v>
      </c>
      <c r="Y46" s="95">
        <f t="shared" si="82"/>
        <v>0.53544839547203471</v>
      </c>
      <c r="Z46" s="95">
        <f t="shared" si="83"/>
        <v>0.27733653910528827</v>
      </c>
      <c r="AA46" s="95">
        <f t="shared" si="84"/>
        <v>5.9444281108107504E-2</v>
      </c>
      <c r="AB46" s="12">
        <f t="shared" si="85"/>
        <v>1.0634196779773446</v>
      </c>
      <c r="AC46" s="12">
        <f t="shared" si="86"/>
        <v>1.0000144936531705</v>
      </c>
      <c r="AD46" s="12">
        <f t="shared" si="87"/>
        <v>0.79167757637725988</v>
      </c>
      <c r="AE46" s="12">
        <f t="shared" si="88"/>
        <v>0.55719367201646719</v>
      </c>
      <c r="AF46" s="32">
        <f t="shared" si="89"/>
        <v>2891.2466888783642</v>
      </c>
      <c r="AG46" s="32">
        <f t="shared" si="90"/>
        <v>2718.859405634113</v>
      </c>
      <c r="AH46" s="32">
        <f t="shared" si="91"/>
        <v>2152.428828206022</v>
      </c>
      <c r="AI46" s="32">
        <f t="shared" si="92"/>
        <v>1514.9092993518113</v>
      </c>
      <c r="AK46" s="32">
        <f t="shared" si="93"/>
        <v>9277.4442220703113</v>
      </c>
      <c r="AL46" s="12">
        <f t="shared" si="23"/>
        <v>1.4213078563908035</v>
      </c>
      <c r="AM46">
        <f>VLOOKUP(A46,Лист3!A:B,2,0)</f>
        <v>6832.92</v>
      </c>
      <c r="AN46" s="32">
        <f t="shared" si="24"/>
        <v>2319.3610555175778</v>
      </c>
      <c r="AO46" s="11">
        <f t="shared" si="25"/>
        <v>1.5975212640562932E-2</v>
      </c>
    </row>
    <row r="47" spans="1:41" x14ac:dyDescent="0.3">
      <c r="A47" s="139" t="s">
        <v>113</v>
      </c>
      <c r="B47" s="139" t="s">
        <v>20</v>
      </c>
      <c r="C47" s="3"/>
      <c r="D47" s="3"/>
      <c r="E47" s="1">
        <f>VLOOKUP(B47,Площадь!A:B,2,0)</f>
        <v>63.8</v>
      </c>
      <c r="F47">
        <f t="shared" si="76"/>
        <v>120</v>
      </c>
      <c r="G47" s="1">
        <v>31</v>
      </c>
      <c r="H47" s="1">
        <v>28</v>
      </c>
      <c r="I47" s="1">
        <v>31</v>
      </c>
      <c r="J47" s="1">
        <v>30</v>
      </c>
      <c r="L47" s="16">
        <f t="shared" si="77"/>
        <v>63.8</v>
      </c>
      <c r="M47" s="16">
        <f t="shared" si="78"/>
        <v>63.8</v>
      </c>
      <c r="N47" s="16">
        <f t="shared" si="79"/>
        <v>63.8</v>
      </c>
      <c r="O47" s="16">
        <f t="shared" si="80"/>
        <v>63.8</v>
      </c>
      <c r="P47" s="23"/>
      <c r="Q47" s="143">
        <f>VLOOKUP(B47,Лист4!L:M,2,0)</f>
        <v>24.186845016184922</v>
      </c>
      <c r="R47" s="23">
        <f>VLOOKUP(B47,Лист4!A:F,6,0)</f>
        <v>26.177</v>
      </c>
      <c r="S47" s="10">
        <f t="shared" si="21"/>
        <v>1.9901549838150778</v>
      </c>
      <c r="T47" s="12">
        <f>$S47*T$122/G$1*G47</f>
        <v>0.63934284330828239</v>
      </c>
      <c r="U47" s="12">
        <f t="shared" ref="U47" si="107">$S47*U$122/H$1*H47</f>
        <v>0.58849057811780414</v>
      </c>
      <c r="V47" s="12">
        <f t="shared" ref="V47" si="108">$S47*V$122/I$1*I47</f>
        <v>0.4450794752013843</v>
      </c>
      <c r="W47" s="12">
        <f t="shared" ref="W47" si="109">$S47*W$122/J$1*J47</f>
        <v>0.3172420871876071</v>
      </c>
      <c r="X47" s="95">
        <f t="shared" si="81"/>
        <v>0.65601530481278636</v>
      </c>
      <c r="Y47" s="95">
        <f t="shared" si="82"/>
        <v>0.63973047998344224</v>
      </c>
      <c r="Z47" s="95">
        <f t="shared" si="83"/>
        <v>0.33134964784489496</v>
      </c>
      <c r="AA47" s="95">
        <f t="shared" si="84"/>
        <v>7.1021444469986122E-2</v>
      </c>
      <c r="AB47" s="12">
        <f t="shared" si="85"/>
        <v>1.2953581481210688</v>
      </c>
      <c r="AC47" s="12">
        <f t="shared" si="86"/>
        <v>1.2282210581012465</v>
      </c>
      <c r="AD47" s="12">
        <f t="shared" si="87"/>
        <v>0.7764291230462792</v>
      </c>
      <c r="AE47" s="12">
        <f t="shared" si="88"/>
        <v>0.3882635316575932</v>
      </c>
      <c r="AF47" s="32">
        <f t="shared" si="89"/>
        <v>3521.8456402745242</v>
      </c>
      <c r="AG47" s="32">
        <f t="shared" si="90"/>
        <v>3339.311977186831</v>
      </c>
      <c r="AH47" s="32">
        <f t="shared" si="91"/>
        <v>2110.971028320685</v>
      </c>
      <c r="AI47" s="32">
        <f t="shared" si="92"/>
        <v>1055.6186551412975</v>
      </c>
      <c r="AK47" s="32">
        <f t="shared" si="93"/>
        <v>10027.747300923336</v>
      </c>
      <c r="AL47" s="12">
        <f t="shared" si="23"/>
        <v>1.6981168771111097</v>
      </c>
      <c r="AM47">
        <f>VLOOKUP(A47,Лист3!A:B,2,0)</f>
        <v>8163</v>
      </c>
      <c r="AN47" s="32">
        <f t="shared" si="24"/>
        <v>2506.936825230835</v>
      </c>
      <c r="AO47" s="11">
        <f t="shared" si="25"/>
        <v>1.4452475944068136E-2</v>
      </c>
    </row>
    <row r="48" spans="1:41" x14ac:dyDescent="0.3">
      <c r="A48" s="139" t="s">
        <v>114</v>
      </c>
      <c r="B48" s="139" t="s">
        <v>205</v>
      </c>
      <c r="C48" s="3"/>
      <c r="D48" s="3"/>
      <c r="E48" s="1">
        <f>VLOOKUP(B48,Площадь!A:B,2,0)</f>
        <v>28.3</v>
      </c>
      <c r="F48">
        <f t="shared" si="76"/>
        <v>120</v>
      </c>
      <c r="G48" s="1">
        <v>31</v>
      </c>
      <c r="H48" s="1">
        <v>28</v>
      </c>
      <c r="I48" s="1">
        <v>31</v>
      </c>
      <c r="J48" s="1">
        <v>30</v>
      </c>
      <c r="L48" s="16">
        <f t="shared" si="77"/>
        <v>28.3</v>
      </c>
      <c r="M48" s="16">
        <f t="shared" si="78"/>
        <v>28.3</v>
      </c>
      <c r="N48" s="16">
        <f t="shared" si="79"/>
        <v>28.3</v>
      </c>
      <c r="O48" s="16">
        <f t="shared" si="80"/>
        <v>28.3</v>
      </c>
      <c r="P48" s="23"/>
      <c r="Q48" s="143">
        <f>VLOOKUP(B48,Лист4!L:M,2,0)</f>
        <v>5.3273936357058531</v>
      </c>
      <c r="R48" s="23" t="str">
        <f>VLOOKUP(B48,Лист4!A:F,6,0)</f>
        <v>нет</v>
      </c>
      <c r="S48" s="10" t="e">
        <f t="shared" si="21"/>
        <v>#VALUE!</v>
      </c>
      <c r="T48" s="25">
        <f>$T$125*$E48*G48</f>
        <v>0.27258148604488386</v>
      </c>
      <c r="U48" s="25">
        <f t="shared" ref="T48:W51" si="110">$T$125*$E48*H48</f>
        <v>0.2462026325566693</v>
      </c>
      <c r="V48" s="25">
        <f t="shared" si="110"/>
        <v>0.27258148604488386</v>
      </c>
      <c r="W48" s="25">
        <f t="shared" si="110"/>
        <v>0.26378853488214571</v>
      </c>
      <c r="X48" s="95">
        <f t="shared" si="81"/>
        <v>0.29099111483075008</v>
      </c>
      <c r="Y48" s="95">
        <f t="shared" si="82"/>
        <v>0.28376759535315699</v>
      </c>
      <c r="Z48" s="95">
        <f t="shared" si="83"/>
        <v>0.1469779785895067</v>
      </c>
      <c r="AA48" s="95">
        <f t="shared" si="84"/>
        <v>3.1503242609727387E-2</v>
      </c>
      <c r="AB48" s="12">
        <f t="shared" si="85"/>
        <v>0.56357260087563388</v>
      </c>
      <c r="AC48" s="12">
        <f t="shared" si="86"/>
        <v>0.52997022790982629</v>
      </c>
      <c r="AD48" s="12">
        <f t="shared" si="87"/>
        <v>0.41955946463439053</v>
      </c>
      <c r="AE48" s="12">
        <f t="shared" si="88"/>
        <v>0.29529177749187308</v>
      </c>
      <c r="AF48" s="32">
        <f t="shared" si="89"/>
        <v>1532.2524587126909</v>
      </c>
      <c r="AG48" s="32">
        <f t="shared" si="90"/>
        <v>1440.893655045794</v>
      </c>
      <c r="AH48" s="32">
        <f t="shared" si="91"/>
        <v>1140.7066636372738</v>
      </c>
      <c r="AI48" s="32">
        <f t="shared" si="92"/>
        <v>802.84519048045445</v>
      </c>
      <c r="AK48" s="32">
        <f t="shared" si="93"/>
        <v>4916.6979678762127</v>
      </c>
      <c r="AL48" s="12">
        <f t="shared" si="23"/>
        <v>0.75323993138314116</v>
      </c>
      <c r="AM48">
        <f>VLOOKUP(A48,Лист3!A:B,2,0)</f>
        <v>3620.4</v>
      </c>
      <c r="AN48" s="32">
        <f t="shared" si="24"/>
        <v>1229.1744919690534</v>
      </c>
      <c r="AO48" s="11">
        <f t="shared" si="25"/>
        <v>1.5975212640562932E-2</v>
      </c>
    </row>
    <row r="49" spans="1:41" x14ac:dyDescent="0.3">
      <c r="A49" s="139" t="s">
        <v>115</v>
      </c>
      <c r="B49" s="139" t="s">
        <v>206</v>
      </c>
      <c r="C49" s="3"/>
      <c r="D49" s="3"/>
      <c r="E49" s="1">
        <f>VLOOKUP(B49,Площадь!A:B,2,0)</f>
        <v>70.3</v>
      </c>
      <c r="F49">
        <f t="shared" si="76"/>
        <v>120</v>
      </c>
      <c r="G49" s="1">
        <v>31</v>
      </c>
      <c r="H49" s="1">
        <v>28</v>
      </c>
      <c r="I49" s="1">
        <v>31</v>
      </c>
      <c r="J49" s="1">
        <v>30</v>
      </c>
      <c r="L49" s="16">
        <f t="shared" si="77"/>
        <v>70.3</v>
      </c>
      <c r="M49" s="16">
        <f t="shared" si="78"/>
        <v>70.3</v>
      </c>
      <c r="N49" s="16">
        <f t="shared" si="79"/>
        <v>70.3</v>
      </c>
      <c r="O49" s="16">
        <f t="shared" si="80"/>
        <v>70.3</v>
      </c>
      <c r="P49" s="23"/>
      <c r="Q49" s="143">
        <f>VLOOKUP(B49,Лист4!L:M,2,0)</f>
        <v>19.05</v>
      </c>
      <c r="R49" s="23">
        <f>VLOOKUP(B49,Лист4!A:F,6,0)</f>
        <v>21.832000000000001</v>
      </c>
      <c r="S49" s="10">
        <f t="shared" si="21"/>
        <v>2.782</v>
      </c>
      <c r="T49" s="12">
        <f>$S49*T$122/G$1*G49</f>
        <v>0.89372526489068216</v>
      </c>
      <c r="U49" s="12">
        <f t="shared" ref="U49" si="111">$S49*U$122/H$1*H49</f>
        <v>0.82263984545831503</v>
      </c>
      <c r="V49" s="12">
        <f t="shared" ref="V49" si="112">$S49*V$122/I$1*I49</f>
        <v>0.6221681778956889</v>
      </c>
      <c r="W49" s="12">
        <f t="shared" ref="W49" si="113">$S49*W$122/J$1*J49</f>
        <v>0.44346671175531416</v>
      </c>
      <c r="X49" s="95">
        <f t="shared" si="81"/>
        <v>0.72285071987991978</v>
      </c>
      <c r="Y49" s="95">
        <f t="shared" si="82"/>
        <v>0.70490678280307195</v>
      </c>
      <c r="Z49" s="95">
        <f t="shared" si="83"/>
        <v>0.36510784080714914</v>
      </c>
      <c r="AA49" s="95">
        <f t="shared" si="84"/>
        <v>7.8257171571160244E-2</v>
      </c>
      <c r="AB49" s="12">
        <f t="shared" si="85"/>
        <v>1.616575984770602</v>
      </c>
      <c r="AC49" s="12">
        <f t="shared" si="86"/>
        <v>1.527546628261387</v>
      </c>
      <c r="AD49" s="12">
        <f t="shared" si="87"/>
        <v>0.98727601870283799</v>
      </c>
      <c r="AE49" s="12">
        <f t="shared" si="88"/>
        <v>0.52172388332647435</v>
      </c>
      <c r="AF49" s="32">
        <f t="shared" si="89"/>
        <v>4395.1791189140085</v>
      </c>
      <c r="AG49" s="32">
        <f t="shared" si="90"/>
        <v>4153.1243238496245</v>
      </c>
      <c r="AH49" s="32">
        <f t="shared" si="91"/>
        <v>2684.22578516965</v>
      </c>
      <c r="AI49" s="32">
        <f t="shared" si="92"/>
        <v>1418.473328465685</v>
      </c>
      <c r="AK49" s="32">
        <f t="shared" si="93"/>
        <v>12651.002556398969</v>
      </c>
      <c r="AL49" s="12">
        <f t="shared" si="23"/>
        <v>1.8711225150613011</v>
      </c>
      <c r="AM49">
        <f>VLOOKUP(A49,Лист3!A:B,2,0)</f>
        <v>6399</v>
      </c>
      <c r="AN49" s="32">
        <f t="shared" si="24"/>
        <v>3162.7506390997419</v>
      </c>
      <c r="AO49" s="11">
        <f t="shared" si="25"/>
        <v>1.6547377365082865E-2</v>
      </c>
    </row>
    <row r="50" spans="1:41" x14ac:dyDescent="0.3">
      <c r="A50" s="139" t="s">
        <v>116</v>
      </c>
      <c r="B50" s="139" t="s">
        <v>207</v>
      </c>
      <c r="C50" s="3"/>
      <c r="D50" s="3"/>
      <c r="E50" s="1">
        <f>VLOOKUP(B50,Площадь!A:B,2,0)</f>
        <v>43</v>
      </c>
      <c r="F50">
        <f t="shared" si="76"/>
        <v>120</v>
      </c>
      <c r="G50" s="1">
        <v>31</v>
      </c>
      <c r="H50" s="1">
        <v>28</v>
      </c>
      <c r="I50" s="1">
        <v>31</v>
      </c>
      <c r="J50" s="1">
        <v>30</v>
      </c>
      <c r="L50" s="16">
        <f t="shared" si="77"/>
        <v>43</v>
      </c>
      <c r="M50" s="16">
        <f t="shared" si="78"/>
        <v>43</v>
      </c>
      <c r="N50" s="16">
        <f t="shared" si="79"/>
        <v>43</v>
      </c>
      <c r="O50" s="16">
        <f t="shared" si="80"/>
        <v>43</v>
      </c>
      <c r="P50" s="23"/>
      <c r="Q50" s="143">
        <f>VLOOKUP(B50,Лист4!L:M,2,0)</f>
        <v>10.991011531284514</v>
      </c>
      <c r="R50" s="23" t="str">
        <f>VLOOKUP(B50,Лист4!A:F,6,0)</f>
        <v>нет</v>
      </c>
      <c r="S50" s="10" t="e">
        <f t="shared" si="21"/>
        <v>#VALUE!</v>
      </c>
      <c r="T50" s="25">
        <f t="shared" si="110"/>
        <v>0.41416974911413446</v>
      </c>
      <c r="U50" s="25">
        <f t="shared" si="110"/>
        <v>0.37408880565147629</v>
      </c>
      <c r="V50" s="25">
        <f t="shared" si="110"/>
        <v>0.41416974911413446</v>
      </c>
      <c r="W50" s="25">
        <f t="shared" si="110"/>
        <v>0.4008094346265817</v>
      </c>
      <c r="X50" s="95">
        <f t="shared" si="81"/>
        <v>0.44214197659795945</v>
      </c>
      <c r="Y50" s="95">
        <f t="shared" si="82"/>
        <v>0.43116631096062724</v>
      </c>
      <c r="Z50" s="95">
        <f t="shared" si="83"/>
        <v>0.22332343036568156</v>
      </c>
      <c r="AA50" s="95">
        <f t="shared" si="84"/>
        <v>4.7867117746228892E-2</v>
      </c>
      <c r="AB50" s="12">
        <f t="shared" si="85"/>
        <v>0.85631172571209391</v>
      </c>
      <c r="AC50" s="12">
        <f t="shared" si="86"/>
        <v>0.80525511661210358</v>
      </c>
      <c r="AD50" s="12">
        <f t="shared" si="87"/>
        <v>0.63749317947981599</v>
      </c>
      <c r="AE50" s="12">
        <f t="shared" si="88"/>
        <v>0.44867655237281057</v>
      </c>
      <c r="AF50" s="32">
        <f t="shared" si="89"/>
        <v>2328.1574461005553</v>
      </c>
      <c r="AG50" s="32">
        <f t="shared" si="90"/>
        <v>2189.3437161473198</v>
      </c>
      <c r="AH50" s="32">
        <f t="shared" si="91"/>
        <v>1733.2292062333133</v>
      </c>
      <c r="AI50" s="32">
        <f t="shared" si="92"/>
        <v>1219.8707841222449</v>
      </c>
      <c r="AK50" s="32">
        <f t="shared" si="93"/>
        <v>7470.6011526034335</v>
      </c>
      <c r="AL50" s="12">
        <f t="shared" si="23"/>
        <v>1.144498835670497</v>
      </c>
      <c r="AM50">
        <f>VLOOKUP(A50,Лист3!A:B,2,0)</f>
        <v>5501.8</v>
      </c>
      <c r="AN50" s="32">
        <f t="shared" si="24"/>
        <v>1867.6502881508579</v>
      </c>
      <c r="AO50" s="11">
        <f t="shared" si="25"/>
        <v>1.5975212640562928E-2</v>
      </c>
    </row>
    <row r="51" spans="1:41" x14ac:dyDescent="0.3">
      <c r="A51" s="139" t="s">
        <v>117</v>
      </c>
      <c r="B51" s="139" t="s">
        <v>208</v>
      </c>
      <c r="C51" s="3"/>
      <c r="D51" s="3"/>
      <c r="E51" s="1">
        <f>VLOOKUP(B51,Площадь!A:B,2,0)</f>
        <v>63.5</v>
      </c>
      <c r="F51">
        <f t="shared" si="76"/>
        <v>120</v>
      </c>
      <c r="G51" s="1">
        <v>31</v>
      </c>
      <c r="H51" s="1">
        <v>28</v>
      </c>
      <c r="I51" s="1">
        <v>31</v>
      </c>
      <c r="J51" s="1">
        <v>30</v>
      </c>
      <c r="L51" s="16">
        <f t="shared" si="77"/>
        <v>63.5</v>
      </c>
      <c r="M51" s="16">
        <f t="shared" si="78"/>
        <v>63.5</v>
      </c>
      <c r="N51" s="16">
        <f t="shared" si="79"/>
        <v>63.5</v>
      </c>
      <c r="O51" s="16">
        <f t="shared" si="80"/>
        <v>63.5</v>
      </c>
      <c r="P51" s="23"/>
      <c r="Q51" s="143">
        <f>VLOOKUP(B51,Лист4!L:M,2,0)</f>
        <v>20.718342610152707</v>
      </c>
      <c r="R51" s="23" t="str">
        <f>VLOOKUP(B51,Лист4!A:F,6,0)</f>
        <v>нет</v>
      </c>
      <c r="S51" s="10" t="e">
        <f t="shared" si="21"/>
        <v>#VALUE!</v>
      </c>
      <c r="T51" s="25">
        <f t="shared" si="110"/>
        <v>0.61162276904064039</v>
      </c>
      <c r="U51" s="25">
        <f t="shared" si="110"/>
        <v>0.55243346881090094</v>
      </c>
      <c r="V51" s="25">
        <f t="shared" si="110"/>
        <v>0.61162276904064039</v>
      </c>
      <c r="W51" s="25">
        <f t="shared" si="110"/>
        <v>0.59189300229739394</v>
      </c>
      <c r="X51" s="95">
        <f t="shared" si="81"/>
        <v>0.6529305933481494</v>
      </c>
      <c r="Y51" s="95">
        <f t="shared" si="82"/>
        <v>0.63672234293022856</v>
      </c>
      <c r="Z51" s="95">
        <f t="shared" si="83"/>
        <v>0.32979157740048326</v>
      </c>
      <c r="AA51" s="95">
        <f t="shared" si="84"/>
        <v>7.0687487834547313E-2</v>
      </c>
      <c r="AB51" s="12">
        <f t="shared" si="85"/>
        <v>1.2645533623887899</v>
      </c>
      <c r="AC51" s="12">
        <f t="shared" si="86"/>
        <v>1.1891558117411294</v>
      </c>
      <c r="AD51" s="12">
        <f t="shared" si="87"/>
        <v>0.94141434644112365</v>
      </c>
      <c r="AE51" s="12">
        <f t="shared" si="88"/>
        <v>0.6625804901319412</v>
      </c>
      <c r="AF51" s="32">
        <f t="shared" si="89"/>
        <v>3438.0929727298899</v>
      </c>
      <c r="AG51" s="32">
        <f t="shared" si="90"/>
        <v>3233.1006040780176</v>
      </c>
      <c r="AH51" s="32">
        <f t="shared" si="91"/>
        <v>2559.5361533910559</v>
      </c>
      <c r="AI51" s="32">
        <f t="shared" si="92"/>
        <v>1801.4370881805246</v>
      </c>
      <c r="AK51" s="32">
        <f t="shared" si="93"/>
        <v>11032.166818379488</v>
      </c>
      <c r="AL51" s="12">
        <f t="shared" si="23"/>
        <v>1.6901320015134087</v>
      </c>
      <c r="AM51">
        <f>VLOOKUP(A51,Лист3!A:B,2,0)</f>
        <v>8124.92</v>
      </c>
      <c r="AN51" s="32">
        <f t="shared" si="24"/>
        <v>2758.0417045948716</v>
      </c>
      <c r="AO51" s="11">
        <f t="shared" si="25"/>
        <v>1.5975212640562928E-2</v>
      </c>
    </row>
    <row r="52" spans="1:41" x14ac:dyDescent="0.3">
      <c r="A52" s="139" t="s">
        <v>118</v>
      </c>
      <c r="B52" s="139" t="s">
        <v>209</v>
      </c>
      <c r="C52" s="3"/>
      <c r="D52" s="3"/>
      <c r="E52" s="1">
        <f>VLOOKUP(B52,Площадь!A:B,2,0)</f>
        <v>45</v>
      </c>
      <c r="F52">
        <f t="shared" si="76"/>
        <v>120</v>
      </c>
      <c r="G52" s="1">
        <v>31</v>
      </c>
      <c r="H52" s="1">
        <v>28</v>
      </c>
      <c r="I52" s="1">
        <v>31</v>
      </c>
      <c r="J52" s="1">
        <v>30</v>
      </c>
      <c r="L52" s="16">
        <f t="shared" si="77"/>
        <v>45</v>
      </c>
      <c r="M52" s="16">
        <f t="shared" si="78"/>
        <v>45</v>
      </c>
      <c r="N52" s="16">
        <f t="shared" si="79"/>
        <v>45</v>
      </c>
      <c r="O52" s="16">
        <f t="shared" si="80"/>
        <v>45</v>
      </c>
      <c r="P52" s="23"/>
      <c r="Q52" s="143">
        <f>VLOOKUP(B52,Лист4!L:M,2,0)</f>
        <v>15.101000000000001</v>
      </c>
      <c r="R52" s="23">
        <f>VLOOKUP(B52,Лист4!A:F,6,0)</f>
        <v>18.035</v>
      </c>
      <c r="S52" s="10">
        <f t="shared" si="21"/>
        <v>2.9339999999999993</v>
      </c>
      <c r="T52" s="12">
        <f>$S52*T$122/G$1*G52</f>
        <v>0.94255568914064003</v>
      </c>
      <c r="U52" s="12">
        <f t="shared" ref="U52" si="114">$S52*U$122/H$1*H52</f>
        <v>0.86758637907070302</v>
      </c>
      <c r="V52" s="12">
        <f t="shared" ref="V52" si="115">$S52*V$122/I$1*I52</f>
        <v>0.65616155066353365</v>
      </c>
      <c r="W52" s="12">
        <f t="shared" ref="W52" si="116">$S52*W$122/J$1*J52</f>
        <v>0.46769638112512268</v>
      </c>
      <c r="X52" s="95">
        <f t="shared" si="81"/>
        <v>0.462706719695539</v>
      </c>
      <c r="Y52" s="95">
        <f t="shared" si="82"/>
        <v>0.45122055798205174</v>
      </c>
      <c r="Z52" s="95">
        <f t="shared" si="83"/>
        <v>0.23371056666175977</v>
      </c>
      <c r="AA52" s="95">
        <f t="shared" si="84"/>
        <v>5.0093495315820934E-2</v>
      </c>
      <c r="AB52" s="12">
        <f t="shared" si="85"/>
        <v>1.4052624088361791</v>
      </c>
      <c r="AC52" s="12">
        <f t="shared" si="86"/>
        <v>1.3188069370527549</v>
      </c>
      <c r="AD52" s="12">
        <f t="shared" si="87"/>
        <v>0.88987211732529348</v>
      </c>
      <c r="AE52" s="12">
        <f t="shared" si="88"/>
        <v>0.51778987644094365</v>
      </c>
      <c r="AF52" s="32">
        <f t="shared" si="89"/>
        <v>3820.6555423919808</v>
      </c>
      <c r="AG52" s="32">
        <f t="shared" si="90"/>
        <v>3585.5986765977714</v>
      </c>
      <c r="AH52" s="32">
        <f t="shared" si="91"/>
        <v>2419.4021100263544</v>
      </c>
      <c r="AI52" s="32">
        <f t="shared" si="92"/>
        <v>1407.7774718651665</v>
      </c>
      <c r="AK52" s="32">
        <f t="shared" si="93"/>
        <v>11233.433800881274</v>
      </c>
      <c r="AL52" s="12">
        <f t="shared" si="23"/>
        <v>1.1977313396551714</v>
      </c>
      <c r="AM52">
        <f>VLOOKUP(A52,Лист3!A:B,2,0)</f>
        <v>7307.12</v>
      </c>
      <c r="AN52" s="32">
        <f t="shared" si="24"/>
        <v>2808.358450220318</v>
      </c>
      <c r="AO52" s="11">
        <f t="shared" si="25"/>
        <v>2.2954062998084283E-2</v>
      </c>
    </row>
    <row r="53" spans="1:41" x14ac:dyDescent="0.3">
      <c r="A53" s="139" t="s">
        <v>119</v>
      </c>
      <c r="B53" s="139" t="s">
        <v>210</v>
      </c>
      <c r="C53" s="3"/>
      <c r="D53" s="3"/>
      <c r="E53" s="1">
        <f>VLOOKUP(B53,Площадь!A:B,2,0)</f>
        <v>53.4</v>
      </c>
      <c r="F53">
        <f t="shared" si="76"/>
        <v>120</v>
      </c>
      <c r="G53" s="1">
        <v>31</v>
      </c>
      <c r="H53" s="1">
        <v>28</v>
      </c>
      <c r="I53" s="1">
        <v>31</v>
      </c>
      <c r="J53" s="1">
        <v>30</v>
      </c>
      <c r="L53" s="16">
        <f t="shared" si="77"/>
        <v>53.4</v>
      </c>
      <c r="M53" s="16">
        <f t="shared" si="78"/>
        <v>53.4</v>
      </c>
      <c r="N53" s="16">
        <f t="shared" si="79"/>
        <v>53.4</v>
      </c>
      <c r="O53" s="16">
        <f t="shared" si="80"/>
        <v>53.4</v>
      </c>
      <c r="P53" s="23"/>
      <c r="Q53" s="143">
        <f>VLOOKUP(B53,Лист4!L:M,2,0)</f>
        <v>9.0374282737347187</v>
      </c>
      <c r="R53" s="23" t="str">
        <f>VLOOKUP(B53,Лист4!A:F,6,0)</f>
        <v>нет</v>
      </c>
      <c r="S53" s="10" t="e">
        <f t="shared" si="21"/>
        <v>#VALUE!</v>
      </c>
      <c r="T53" s="25">
        <f t="shared" ref="T53:W54" si="117">$T$125*$E53*G53</f>
        <v>0.51434103727197167</v>
      </c>
      <c r="U53" s="25">
        <f t="shared" si="117"/>
        <v>0.4645660981811357</v>
      </c>
      <c r="V53" s="25">
        <f t="shared" si="117"/>
        <v>0.51434103727197167</v>
      </c>
      <c r="W53" s="25">
        <f t="shared" si="117"/>
        <v>0.49774939090835968</v>
      </c>
      <c r="X53" s="95">
        <f t="shared" si="81"/>
        <v>0.54907864070537293</v>
      </c>
      <c r="Y53" s="95">
        <f t="shared" si="82"/>
        <v>0.53544839547203471</v>
      </c>
      <c r="Z53" s="95">
        <f t="shared" si="83"/>
        <v>0.27733653910528827</v>
      </c>
      <c r="AA53" s="95">
        <f t="shared" si="84"/>
        <v>5.9444281108107504E-2</v>
      </c>
      <c r="AB53" s="12">
        <f t="shared" si="85"/>
        <v>1.0634196779773446</v>
      </c>
      <c r="AC53" s="12">
        <f t="shared" si="86"/>
        <v>1.0000144936531705</v>
      </c>
      <c r="AD53" s="12">
        <f t="shared" si="87"/>
        <v>0.79167757637725988</v>
      </c>
      <c r="AE53" s="12">
        <f t="shared" si="88"/>
        <v>0.55719367201646719</v>
      </c>
      <c r="AF53" s="32">
        <f t="shared" si="89"/>
        <v>2891.2466888783642</v>
      </c>
      <c r="AG53" s="32">
        <f t="shared" si="90"/>
        <v>2718.859405634113</v>
      </c>
      <c r="AH53" s="32">
        <f t="shared" si="91"/>
        <v>2152.428828206022</v>
      </c>
      <c r="AI53" s="32">
        <f t="shared" si="92"/>
        <v>1514.9092993518113</v>
      </c>
      <c r="AK53" s="32">
        <f t="shared" si="93"/>
        <v>9277.4442220703113</v>
      </c>
      <c r="AL53" s="12">
        <f t="shared" si="23"/>
        <v>1.4213078563908035</v>
      </c>
      <c r="AM53">
        <f>VLOOKUP(A53,Лист3!A:B,2,0)</f>
        <v>6832.92</v>
      </c>
      <c r="AN53" s="32">
        <f t="shared" si="24"/>
        <v>2319.3610555175778</v>
      </c>
      <c r="AO53" s="11">
        <f t="shared" si="25"/>
        <v>1.5975212640562932E-2</v>
      </c>
    </row>
    <row r="54" spans="1:41" x14ac:dyDescent="0.3">
      <c r="A54" s="139" t="s">
        <v>120</v>
      </c>
      <c r="B54" s="139" t="s">
        <v>211</v>
      </c>
      <c r="C54" s="3"/>
      <c r="D54" s="3"/>
      <c r="E54" s="1">
        <f>VLOOKUP(B54,Площадь!A:B,2,0)</f>
        <v>28.3</v>
      </c>
      <c r="F54">
        <f t="shared" si="76"/>
        <v>120</v>
      </c>
      <c r="G54" s="1">
        <v>31</v>
      </c>
      <c r="H54" s="1">
        <v>28</v>
      </c>
      <c r="I54" s="1">
        <v>31</v>
      </c>
      <c r="J54" s="1">
        <v>30</v>
      </c>
      <c r="L54" s="16">
        <f t="shared" si="77"/>
        <v>28.3</v>
      </c>
      <c r="M54" s="16">
        <f t="shared" si="78"/>
        <v>28.3</v>
      </c>
      <c r="N54" s="16">
        <f t="shared" si="79"/>
        <v>28.3</v>
      </c>
      <c r="O54" s="16">
        <f t="shared" si="80"/>
        <v>28.3</v>
      </c>
      <c r="P54" s="23"/>
      <c r="Q54" s="143">
        <f>VLOOKUP(B54,Лист4!L:M,2,0)</f>
        <v>6.986393635705852</v>
      </c>
      <c r="R54" s="23" t="str">
        <f>VLOOKUP(B54,Лист4!A:F,6,0)</f>
        <v>нет</v>
      </c>
      <c r="S54" s="10" t="e">
        <f t="shared" si="21"/>
        <v>#VALUE!</v>
      </c>
      <c r="T54" s="25">
        <f t="shared" si="117"/>
        <v>0.27258148604488386</v>
      </c>
      <c r="U54" s="25">
        <f t="shared" si="117"/>
        <v>0.2462026325566693</v>
      </c>
      <c r="V54" s="25">
        <f t="shared" si="117"/>
        <v>0.27258148604488386</v>
      </c>
      <c r="W54" s="25">
        <f t="shared" si="117"/>
        <v>0.26378853488214571</v>
      </c>
      <c r="X54" s="95">
        <f t="shared" si="81"/>
        <v>0.29099111483075008</v>
      </c>
      <c r="Y54" s="95">
        <f t="shared" si="82"/>
        <v>0.28376759535315699</v>
      </c>
      <c r="Z54" s="95">
        <f t="shared" si="83"/>
        <v>0.1469779785895067</v>
      </c>
      <c r="AA54" s="95">
        <f t="shared" si="84"/>
        <v>3.1503242609727387E-2</v>
      </c>
      <c r="AB54" s="12">
        <f t="shared" si="85"/>
        <v>0.56357260087563388</v>
      </c>
      <c r="AC54" s="12">
        <f t="shared" si="86"/>
        <v>0.52997022790982629</v>
      </c>
      <c r="AD54" s="12">
        <f t="shared" si="87"/>
        <v>0.41955946463439053</v>
      </c>
      <c r="AE54" s="12">
        <f t="shared" si="88"/>
        <v>0.29529177749187308</v>
      </c>
      <c r="AF54" s="32">
        <f t="shared" si="89"/>
        <v>1532.2524587126909</v>
      </c>
      <c r="AG54" s="32">
        <f t="shared" si="90"/>
        <v>1440.893655045794</v>
      </c>
      <c r="AH54" s="32">
        <f t="shared" si="91"/>
        <v>1140.7066636372738</v>
      </c>
      <c r="AI54" s="32">
        <f t="shared" si="92"/>
        <v>802.84519048045445</v>
      </c>
      <c r="AK54" s="32">
        <f t="shared" si="93"/>
        <v>4916.6979678762127</v>
      </c>
      <c r="AL54" s="12">
        <f t="shared" si="23"/>
        <v>0.75323993138314116</v>
      </c>
      <c r="AM54">
        <f>VLOOKUP(A54,Лист3!A:B,2,0)</f>
        <v>3620.4</v>
      </c>
      <c r="AN54" s="32">
        <f t="shared" si="24"/>
        <v>1229.1744919690534</v>
      </c>
      <c r="AO54" s="11">
        <f t="shared" si="25"/>
        <v>1.5975212640562932E-2</v>
      </c>
    </row>
    <row r="55" spans="1:41" x14ac:dyDescent="0.3">
      <c r="A55" s="139" t="s">
        <v>121</v>
      </c>
      <c r="B55" s="139" t="s">
        <v>212</v>
      </c>
      <c r="C55" s="3"/>
      <c r="D55" s="3"/>
      <c r="E55" s="1">
        <f>VLOOKUP(B55,Площадь!A:B,2,0)</f>
        <v>70.3</v>
      </c>
      <c r="F55">
        <f t="shared" si="76"/>
        <v>120</v>
      </c>
      <c r="G55" s="1">
        <v>31</v>
      </c>
      <c r="H55" s="1">
        <v>28</v>
      </c>
      <c r="I55" s="1">
        <v>31</v>
      </c>
      <c r="J55" s="1">
        <v>30</v>
      </c>
      <c r="L55" s="16">
        <f t="shared" si="77"/>
        <v>70.3</v>
      </c>
      <c r="M55" s="16">
        <f t="shared" si="78"/>
        <v>70.3</v>
      </c>
      <c r="N55" s="16">
        <f t="shared" si="79"/>
        <v>70.3</v>
      </c>
      <c r="O55" s="16">
        <f t="shared" si="80"/>
        <v>70.3</v>
      </c>
      <c r="P55" s="23"/>
      <c r="Q55" s="143" t="str">
        <f>VLOOKUP(B55,Лист4!L:M,2,0)</f>
        <v>16,416</v>
      </c>
      <c r="R55" s="23">
        <f>VLOOKUP(B55,Лист4!A:F,6,0)</f>
        <v>18.873999999999999</v>
      </c>
      <c r="S55" s="10">
        <f t="shared" si="21"/>
        <v>2.4579999999999984</v>
      </c>
      <c r="T55" s="12">
        <f t="shared" ref="T55:T59" si="118">$S55*T$122/G$1*G55</f>
        <v>0.78963936056840234</v>
      </c>
      <c r="U55" s="12">
        <f t="shared" ref="U55:U59" si="119">$S55*U$122/H$1*H55</f>
        <v>0.72683276065296087</v>
      </c>
      <c r="V55" s="12">
        <f t="shared" ref="V55:V59" si="120">$S55*V$122/I$1*I55</f>
        <v>0.54970862015370314</v>
      </c>
      <c r="W55" s="12">
        <f t="shared" ref="W55:W59" si="121">$S55*W$122/J$1*J55</f>
        <v>0.39181925862493222</v>
      </c>
      <c r="X55" s="95">
        <f t="shared" si="81"/>
        <v>0.72285071987991978</v>
      </c>
      <c r="Y55" s="95">
        <f t="shared" si="82"/>
        <v>0.70490678280307195</v>
      </c>
      <c r="Z55" s="95">
        <f t="shared" si="83"/>
        <v>0.36510784080714914</v>
      </c>
      <c r="AA55" s="95">
        <f t="shared" si="84"/>
        <v>7.8257171571160244E-2</v>
      </c>
      <c r="AB55" s="12">
        <f t="shared" si="85"/>
        <v>1.5124900804483221</v>
      </c>
      <c r="AC55" s="12">
        <f t="shared" si="86"/>
        <v>1.4317395434560329</v>
      </c>
      <c r="AD55" s="12">
        <f t="shared" si="87"/>
        <v>0.91481646096085223</v>
      </c>
      <c r="AE55" s="12">
        <f t="shared" si="88"/>
        <v>0.47007643019609247</v>
      </c>
      <c r="AF55" s="32">
        <f t="shared" si="89"/>
        <v>4112.1882805245077</v>
      </c>
      <c r="AG55" s="32">
        <f t="shared" si="90"/>
        <v>3892.6421055391315</v>
      </c>
      <c r="AH55" s="32">
        <f t="shared" si="91"/>
        <v>2487.2212903895843</v>
      </c>
      <c r="AI55" s="32">
        <f t="shared" si="92"/>
        <v>1278.0531999457403</v>
      </c>
      <c r="AK55" s="32">
        <f t="shared" si="93"/>
        <v>11770.104876398962</v>
      </c>
      <c r="AL55" s="12">
        <f t="shared" si="23"/>
        <v>1.8711225150613011</v>
      </c>
      <c r="AM55">
        <f>VLOOKUP(A55,Лист3!A:B,2,0)</f>
        <v>6257.64</v>
      </c>
      <c r="AN55" s="32">
        <f t="shared" si="24"/>
        <v>2942.526219099741</v>
      </c>
      <c r="AO55" s="11">
        <f t="shared" si="25"/>
        <v>1.5395172528667497E-2</v>
      </c>
    </row>
    <row r="56" spans="1:41" x14ac:dyDescent="0.3">
      <c r="A56" s="139" t="s">
        <v>122</v>
      </c>
      <c r="B56" s="139" t="s">
        <v>213</v>
      </c>
      <c r="C56" s="3"/>
      <c r="D56" s="3"/>
      <c r="E56" s="1">
        <f>VLOOKUP(B56,Площадь!A:B,2,0)</f>
        <v>43</v>
      </c>
      <c r="F56">
        <f t="shared" si="76"/>
        <v>120</v>
      </c>
      <c r="G56" s="1">
        <v>31</v>
      </c>
      <c r="H56" s="1">
        <v>28</v>
      </c>
      <c r="I56" s="1">
        <v>31</v>
      </c>
      <c r="J56" s="1">
        <v>30</v>
      </c>
      <c r="L56" s="16">
        <f t="shared" si="77"/>
        <v>43</v>
      </c>
      <c r="M56" s="16">
        <f t="shared" si="78"/>
        <v>43</v>
      </c>
      <c r="N56" s="16">
        <f t="shared" si="79"/>
        <v>43</v>
      </c>
      <c r="O56" s="16">
        <f t="shared" si="80"/>
        <v>43</v>
      </c>
      <c r="P56" s="23"/>
      <c r="Q56" s="143">
        <f>VLOOKUP(B56,Лист4!L:M,2,0)</f>
        <v>1.3080000000000001</v>
      </c>
      <c r="R56" s="23">
        <f>VLOOKUP(B56,Лист4!A:F,6,0)</f>
        <v>1.5</v>
      </c>
      <c r="S56" s="10">
        <f t="shared" si="21"/>
        <v>0.19199999999999995</v>
      </c>
      <c r="T56" s="12">
        <f t="shared" si="118"/>
        <v>6.1680535894684002E-2</v>
      </c>
      <c r="U56" s="12">
        <f t="shared" si="119"/>
        <v>5.6774568773542929E-2</v>
      </c>
      <c r="V56" s="12">
        <f t="shared" si="120"/>
        <v>4.2938997180435742E-2</v>
      </c>
      <c r="W56" s="12">
        <f t="shared" si="121"/>
        <v>3.0605898151337272E-2</v>
      </c>
      <c r="X56" s="95">
        <f t="shared" si="81"/>
        <v>0.44214197659795945</v>
      </c>
      <c r="Y56" s="95">
        <f t="shared" si="82"/>
        <v>0.43116631096062724</v>
      </c>
      <c r="Z56" s="95">
        <f t="shared" si="83"/>
        <v>0.22332343036568156</v>
      </c>
      <c r="AA56" s="95">
        <f t="shared" si="84"/>
        <v>4.7867117746228892E-2</v>
      </c>
      <c r="AB56" s="12">
        <f t="shared" si="85"/>
        <v>0.50382251249264343</v>
      </c>
      <c r="AC56" s="12">
        <f t="shared" si="86"/>
        <v>0.48794087973417016</v>
      </c>
      <c r="AD56" s="12">
        <f t="shared" si="87"/>
        <v>0.26626242754611729</v>
      </c>
      <c r="AE56" s="12">
        <f t="shared" si="88"/>
        <v>7.8473015897566167E-2</v>
      </c>
      <c r="AF56" s="32">
        <f t="shared" si="89"/>
        <v>1369.8027234152489</v>
      </c>
      <c r="AG56" s="32">
        <f t="shared" si="90"/>
        <v>1326.6234226388567</v>
      </c>
      <c r="AH56" s="32">
        <f t="shared" si="91"/>
        <v>723.91961326093463</v>
      </c>
      <c r="AI56" s="32">
        <f t="shared" si="92"/>
        <v>213.35400508262086</v>
      </c>
      <c r="AK56" s="32">
        <f t="shared" si="93"/>
        <v>3633.6997643976611</v>
      </c>
      <c r="AL56" s="12">
        <f t="shared" si="23"/>
        <v>1.144498835670497</v>
      </c>
      <c r="AM56">
        <f>VLOOKUP(A56,Лист3!A:B,2,0)</f>
        <v>4282.68</v>
      </c>
      <c r="AN56" s="32">
        <f t="shared" si="24"/>
        <v>908.42494109941515</v>
      </c>
      <c r="AO56" s="11">
        <f t="shared" si="25"/>
        <v>7.7703420678517264E-3</v>
      </c>
    </row>
    <row r="57" spans="1:41" x14ac:dyDescent="0.3">
      <c r="A57" s="139" t="s">
        <v>123</v>
      </c>
      <c r="B57" s="139" t="s">
        <v>214</v>
      </c>
      <c r="C57" s="3"/>
      <c r="D57" s="3"/>
      <c r="E57" s="1">
        <f>VLOOKUP(B57,Площадь!A:B,2,0)</f>
        <v>63.5</v>
      </c>
      <c r="F57">
        <f t="shared" si="76"/>
        <v>120</v>
      </c>
      <c r="G57" s="1">
        <v>31</v>
      </c>
      <c r="H57" s="1">
        <v>28</v>
      </c>
      <c r="I57" s="1">
        <v>31</v>
      </c>
      <c r="J57" s="1">
        <v>30</v>
      </c>
      <c r="L57" s="16">
        <f t="shared" si="77"/>
        <v>63.5</v>
      </c>
      <c r="M57" s="16">
        <f t="shared" si="78"/>
        <v>63.5</v>
      </c>
      <c r="N57" s="16">
        <f t="shared" si="79"/>
        <v>63.5</v>
      </c>
      <c r="O57" s="16">
        <f t="shared" si="80"/>
        <v>63.5</v>
      </c>
      <c r="P57" s="23"/>
      <c r="Q57" s="143">
        <f>VLOOKUP(B57,Лист4!L:M,2,0)</f>
        <v>4.1100000000000003</v>
      </c>
      <c r="R57" s="23">
        <f>VLOOKUP(B57,Лист4!A:F,6,0)</f>
        <v>5.8380000000000001</v>
      </c>
      <c r="S57" s="10">
        <f t="shared" si="21"/>
        <v>1.7279999999999998</v>
      </c>
      <c r="T57" s="12">
        <f t="shared" si="118"/>
        <v>0.55512482305215616</v>
      </c>
      <c r="U57" s="12">
        <f t="shared" si="119"/>
        <v>0.51097111896188652</v>
      </c>
      <c r="V57" s="12">
        <f t="shared" si="120"/>
        <v>0.38645097462392169</v>
      </c>
      <c r="W57" s="12">
        <f t="shared" si="121"/>
        <v>0.2754530833620355</v>
      </c>
      <c r="X57" s="95">
        <f t="shared" si="81"/>
        <v>0.6529305933481494</v>
      </c>
      <c r="Y57" s="95">
        <f t="shared" si="82"/>
        <v>0.63672234293022856</v>
      </c>
      <c r="Z57" s="95">
        <f t="shared" si="83"/>
        <v>0.32979157740048326</v>
      </c>
      <c r="AA57" s="95">
        <f t="shared" si="84"/>
        <v>7.0687487834547313E-2</v>
      </c>
      <c r="AB57" s="12">
        <f t="shared" si="85"/>
        <v>1.2080554164003057</v>
      </c>
      <c r="AC57" s="12">
        <f t="shared" si="86"/>
        <v>1.1476934618921151</v>
      </c>
      <c r="AD57" s="12">
        <f t="shared" si="87"/>
        <v>0.7162425520244049</v>
      </c>
      <c r="AE57" s="12">
        <f t="shared" si="88"/>
        <v>0.34614057119658281</v>
      </c>
      <c r="AF57" s="32">
        <f t="shared" si="89"/>
        <v>3284.4852272174794</v>
      </c>
      <c r="AG57" s="32">
        <f t="shared" si="90"/>
        <v>3120.3719380615203</v>
      </c>
      <c r="AH57" s="32">
        <f t="shared" si="91"/>
        <v>1947.3345752949926</v>
      </c>
      <c r="AI57" s="32">
        <f t="shared" si="92"/>
        <v>941.09390778069337</v>
      </c>
      <c r="AK57" s="32">
        <f t="shared" si="93"/>
        <v>9293.2856483546857</v>
      </c>
      <c r="AL57" s="12">
        <f t="shared" si="23"/>
        <v>1.6901320015134087</v>
      </c>
      <c r="AM57">
        <f>VLOOKUP(A57,Лист3!A:B,2,0)</f>
        <v>6464.28</v>
      </c>
      <c r="AN57" s="32">
        <f t="shared" si="24"/>
        <v>2323.3214120886714</v>
      </c>
      <c r="AO57" s="11">
        <f t="shared" si="25"/>
        <v>1.3457212604383496E-2</v>
      </c>
    </row>
    <row r="58" spans="1:41" x14ac:dyDescent="0.3">
      <c r="A58" s="139" t="s">
        <v>288</v>
      </c>
      <c r="B58" s="139" t="s">
        <v>21</v>
      </c>
      <c r="C58" s="3"/>
      <c r="D58" s="3"/>
      <c r="E58" s="1">
        <f>VLOOKUP(B58,Площадь!A:B,2,0)</f>
        <v>45.9</v>
      </c>
      <c r="F58">
        <f t="shared" si="76"/>
        <v>120</v>
      </c>
      <c r="G58" s="1">
        <v>31</v>
      </c>
      <c r="H58" s="1">
        <v>28</v>
      </c>
      <c r="I58" s="1">
        <v>31</v>
      </c>
      <c r="J58" s="1">
        <v>30</v>
      </c>
      <c r="L58" s="16">
        <f t="shared" si="77"/>
        <v>45.9</v>
      </c>
      <c r="M58" s="16">
        <f t="shared" si="78"/>
        <v>45.9</v>
      </c>
      <c r="N58" s="16">
        <f t="shared" si="79"/>
        <v>45.9</v>
      </c>
      <c r="O58" s="16">
        <f t="shared" si="80"/>
        <v>45.9</v>
      </c>
      <c r="P58" s="23"/>
      <c r="Q58" s="143">
        <f>VLOOKUP(B58,Лист4!L:M,2,0)</f>
        <v>5.1928681229292817</v>
      </c>
      <c r="R58" s="23">
        <f>VLOOKUP(B58,Лист4!A:F,6,0)</f>
        <v>8.452</v>
      </c>
      <c r="S58" s="10">
        <f t="shared" si="21"/>
        <v>3.2591318770707183</v>
      </c>
      <c r="T58" s="12">
        <f t="shared" si="118"/>
        <v>1.0470052121310904</v>
      </c>
      <c r="U58" s="12">
        <f t="shared" si="119"/>
        <v>0.96372816092082103</v>
      </c>
      <c r="V58" s="12">
        <f t="shared" si="120"/>
        <v>0.72887424208441587</v>
      </c>
      <c r="W58" s="12">
        <f t="shared" si="121"/>
        <v>0.51952426193439116</v>
      </c>
      <c r="X58" s="95">
        <f t="shared" si="81"/>
        <v>0.47196085408944977</v>
      </c>
      <c r="Y58" s="95">
        <f t="shared" si="82"/>
        <v>0.46024496914169277</v>
      </c>
      <c r="Z58" s="95">
        <f t="shared" si="83"/>
        <v>0.23838477799499497</v>
      </c>
      <c r="AA58" s="95">
        <f t="shared" si="84"/>
        <v>5.1095365222137347E-2</v>
      </c>
      <c r="AB58" s="12">
        <f t="shared" si="85"/>
        <v>1.5189660662205402</v>
      </c>
      <c r="AC58" s="12">
        <f t="shared" si="86"/>
        <v>1.4239731300625138</v>
      </c>
      <c r="AD58" s="12">
        <f t="shared" si="87"/>
        <v>0.96725902007941089</v>
      </c>
      <c r="AE58" s="12">
        <f t="shared" si="88"/>
        <v>0.57061962715652847</v>
      </c>
      <c r="AF58" s="32">
        <f t="shared" si="89"/>
        <v>4129.7953201617293</v>
      </c>
      <c r="AG58" s="32">
        <f t="shared" si="90"/>
        <v>3871.5266254765638</v>
      </c>
      <c r="AH58" s="32">
        <f t="shared" si="91"/>
        <v>2629.8031689723039</v>
      </c>
      <c r="AI58" s="32">
        <f t="shared" si="92"/>
        <v>1551.4120547057128</v>
      </c>
      <c r="AK58" s="32">
        <f t="shared" si="93"/>
        <v>12182.537169316311</v>
      </c>
      <c r="AL58" s="12">
        <f t="shared" si="23"/>
        <v>1.2216859664482749</v>
      </c>
      <c r="AM58">
        <f>VLOOKUP(A58,Лист3!A:B,2,0)</f>
        <v>5872.64</v>
      </c>
      <c r="AN58" s="32">
        <f t="shared" si="24"/>
        <v>3045.6342923290767</v>
      </c>
      <c r="AO58" s="11">
        <f t="shared" si="25"/>
        <v>2.4405325945092551E-2</v>
      </c>
    </row>
    <row r="59" spans="1:41" x14ac:dyDescent="0.3">
      <c r="A59" s="139" t="s">
        <v>124</v>
      </c>
      <c r="B59" s="139" t="s">
        <v>215</v>
      </c>
      <c r="C59" s="3"/>
      <c r="D59" s="91"/>
      <c r="E59" s="1">
        <f>VLOOKUP(B59,Площадь!A:B,2,0)</f>
        <v>45</v>
      </c>
      <c r="F59">
        <f t="shared" si="76"/>
        <v>120</v>
      </c>
      <c r="G59" s="1">
        <v>31</v>
      </c>
      <c r="H59" s="1">
        <v>28</v>
      </c>
      <c r="I59" s="1">
        <v>31</v>
      </c>
      <c r="J59" s="1">
        <v>30</v>
      </c>
      <c r="L59" s="16">
        <f t="shared" si="77"/>
        <v>45</v>
      </c>
      <c r="M59" s="16">
        <f t="shared" si="78"/>
        <v>45</v>
      </c>
      <c r="N59" s="16">
        <f t="shared" si="79"/>
        <v>45</v>
      </c>
      <c r="O59" s="16">
        <f t="shared" si="80"/>
        <v>45</v>
      </c>
      <c r="P59" s="23"/>
      <c r="Q59" s="143">
        <f>VLOOKUP(B59,Лист4!L:M,2,0)</f>
        <v>20.6</v>
      </c>
      <c r="R59" s="23">
        <f>VLOOKUP(B59,Лист4!A:F,6,0)</f>
        <v>22.9</v>
      </c>
      <c r="S59" s="10">
        <f t="shared" si="21"/>
        <v>2.2999999999999972</v>
      </c>
      <c r="T59" s="12">
        <f t="shared" si="118"/>
        <v>0.73888141957173481</v>
      </c>
      <c r="U59" s="12">
        <f t="shared" si="119"/>
        <v>0.68011202176639907</v>
      </c>
      <c r="V59" s="12">
        <f t="shared" si="120"/>
        <v>0.51437340372396934</v>
      </c>
      <c r="W59" s="12">
        <f t="shared" si="121"/>
        <v>0.36663315493789406</v>
      </c>
      <c r="X59" s="95">
        <f t="shared" si="81"/>
        <v>0.462706719695539</v>
      </c>
      <c r="Y59" s="95">
        <f t="shared" si="82"/>
        <v>0.45122055798205174</v>
      </c>
      <c r="Z59" s="95">
        <f t="shared" si="83"/>
        <v>0.23371056666175977</v>
      </c>
      <c r="AA59" s="95">
        <f t="shared" si="84"/>
        <v>5.0093495315820934E-2</v>
      </c>
      <c r="AB59" s="12">
        <f t="shared" si="85"/>
        <v>1.2015881392672738</v>
      </c>
      <c r="AC59" s="12">
        <f t="shared" si="86"/>
        <v>1.1313325797484508</v>
      </c>
      <c r="AD59" s="12">
        <f t="shared" si="87"/>
        <v>0.74808397038572916</v>
      </c>
      <c r="AE59" s="12">
        <f t="shared" si="88"/>
        <v>0.41672665025371497</v>
      </c>
      <c r="AF59" s="32">
        <f t="shared" si="89"/>
        <v>3266.9018648026495</v>
      </c>
      <c r="AG59" s="32">
        <f t="shared" si="90"/>
        <v>3075.8896444716834</v>
      </c>
      <c r="AH59" s="32">
        <f t="shared" si="91"/>
        <v>2033.9056603641284</v>
      </c>
      <c r="AI59" s="32">
        <f t="shared" si="92"/>
        <v>1133.0047512428055</v>
      </c>
      <c r="AK59" s="32">
        <f t="shared" si="93"/>
        <v>9509.7019208812671</v>
      </c>
      <c r="AL59" s="12">
        <f t="shared" si="23"/>
        <v>1.1977313396551714</v>
      </c>
      <c r="AM59">
        <f>VLOOKUP(A59,Лист3!A:B,2,0)</f>
        <v>8822.0400000000009</v>
      </c>
      <c r="AN59" s="32">
        <f t="shared" si="24"/>
        <v>2377.4254802203163</v>
      </c>
      <c r="AO59" s="11">
        <f t="shared" si="25"/>
        <v>1.9431840775862047E-2</v>
      </c>
    </row>
    <row r="60" spans="1:41" x14ac:dyDescent="0.3">
      <c r="A60" s="139" t="s">
        <v>125</v>
      </c>
      <c r="B60" s="139" t="s">
        <v>216</v>
      </c>
      <c r="C60" s="91"/>
      <c r="D60" s="3"/>
      <c r="E60" s="1">
        <f>VLOOKUP(B60,Площадь!A:B,2,0)</f>
        <v>53.4</v>
      </c>
      <c r="F60">
        <f t="shared" si="76"/>
        <v>120</v>
      </c>
      <c r="G60" s="1">
        <v>31</v>
      </c>
      <c r="H60" s="1">
        <v>28</v>
      </c>
      <c r="I60" s="1">
        <v>31</v>
      </c>
      <c r="J60" s="1">
        <v>30</v>
      </c>
      <c r="L60" s="16">
        <f t="shared" si="77"/>
        <v>53.4</v>
      </c>
      <c r="M60" s="16">
        <f t="shared" si="78"/>
        <v>53.4</v>
      </c>
      <c r="N60" s="16">
        <f t="shared" si="79"/>
        <v>53.4</v>
      </c>
      <c r="O60" s="16">
        <f t="shared" si="80"/>
        <v>53.4</v>
      </c>
      <c r="P60" s="23"/>
      <c r="Q60" s="143">
        <f>VLOOKUP(B60,Лист4!L:M,2,0)</f>
        <v>15.252428273734717</v>
      </c>
      <c r="R60" s="23" t="str">
        <f>VLOOKUP(B60,Лист4!A:F,6,0)</f>
        <v>нет</v>
      </c>
      <c r="S60" s="10" t="e">
        <f t="shared" si="21"/>
        <v>#VALUE!</v>
      </c>
      <c r="T60" s="25">
        <f>$T$125*$E60*G60</f>
        <v>0.51434103727197167</v>
      </c>
      <c r="U60" s="25">
        <f t="shared" ref="U60" si="122">$T$125*$E60*H60</f>
        <v>0.4645660981811357</v>
      </c>
      <c r="V60" s="25">
        <f t="shared" ref="V60" si="123">$T$125*$E60*I60</f>
        <v>0.51434103727197167</v>
      </c>
      <c r="W60" s="25">
        <f t="shared" ref="W60" si="124">$T$125*$E60*J60</f>
        <v>0.49774939090835968</v>
      </c>
      <c r="X60" s="95">
        <f t="shared" si="81"/>
        <v>0.54907864070537293</v>
      </c>
      <c r="Y60" s="95">
        <f t="shared" si="82"/>
        <v>0.53544839547203471</v>
      </c>
      <c r="Z60" s="95">
        <f t="shared" si="83"/>
        <v>0.27733653910528827</v>
      </c>
      <c r="AA60" s="95">
        <f t="shared" si="84"/>
        <v>5.9444281108107504E-2</v>
      </c>
      <c r="AB60" s="12">
        <f t="shared" si="85"/>
        <v>1.0634196779773446</v>
      </c>
      <c r="AC60" s="12">
        <f t="shared" si="86"/>
        <v>1.0000144936531705</v>
      </c>
      <c r="AD60" s="12">
        <f t="shared" si="87"/>
        <v>0.79167757637725988</v>
      </c>
      <c r="AE60" s="12">
        <f t="shared" si="88"/>
        <v>0.55719367201646719</v>
      </c>
      <c r="AF60" s="32">
        <f t="shared" si="89"/>
        <v>2891.2466888783642</v>
      </c>
      <c r="AG60" s="32">
        <f t="shared" si="90"/>
        <v>2718.859405634113</v>
      </c>
      <c r="AH60" s="32">
        <f t="shared" si="91"/>
        <v>2152.428828206022</v>
      </c>
      <c r="AI60" s="32">
        <f t="shared" si="92"/>
        <v>1514.9092993518113</v>
      </c>
      <c r="AK60" s="32">
        <f t="shared" si="93"/>
        <v>9277.4442220703113</v>
      </c>
      <c r="AL60" s="12">
        <f t="shared" si="23"/>
        <v>1.4213078563908035</v>
      </c>
      <c r="AM60">
        <f>VLOOKUP(A60,Лист3!A:B,2,0)</f>
        <v>6832.92</v>
      </c>
      <c r="AN60" s="32">
        <f t="shared" si="24"/>
        <v>2319.3610555175778</v>
      </c>
      <c r="AO60" s="11">
        <f t="shared" si="25"/>
        <v>1.5975212640562932E-2</v>
      </c>
    </row>
    <row r="61" spans="1:41" x14ac:dyDescent="0.3">
      <c r="A61" s="139" t="s">
        <v>126</v>
      </c>
      <c r="B61" s="139" t="s">
        <v>217</v>
      </c>
      <c r="C61" s="3"/>
      <c r="D61" s="3"/>
      <c r="E61" s="1">
        <f>VLOOKUP(B61,Площадь!A:B,2,0)</f>
        <v>28.3</v>
      </c>
      <c r="F61">
        <f t="shared" si="76"/>
        <v>120</v>
      </c>
      <c r="G61" s="1">
        <v>31</v>
      </c>
      <c r="H61" s="1">
        <v>28</v>
      </c>
      <c r="I61" s="1">
        <v>31</v>
      </c>
      <c r="J61" s="1">
        <v>30</v>
      </c>
      <c r="L61" s="16">
        <f t="shared" si="77"/>
        <v>28.3</v>
      </c>
      <c r="M61" s="16">
        <f t="shared" si="78"/>
        <v>28.3</v>
      </c>
      <c r="N61" s="16">
        <f t="shared" si="79"/>
        <v>28.3</v>
      </c>
      <c r="O61" s="16">
        <f t="shared" si="80"/>
        <v>28.3</v>
      </c>
      <c r="P61" s="23"/>
      <c r="Q61" s="143">
        <f>VLOOKUP(B61,Лист4!L:M,2,0)</f>
        <v>14.3</v>
      </c>
      <c r="R61" s="23">
        <f>VLOOKUP(B61,Лист4!A:F,6,0)</f>
        <v>16.3</v>
      </c>
      <c r="S61" s="10">
        <f t="shared" si="21"/>
        <v>2</v>
      </c>
      <c r="T61" s="12">
        <f t="shared" ref="T61:T65" si="125">$S61*T$122/G$1*G61</f>
        <v>0.64250558223629195</v>
      </c>
      <c r="U61" s="12">
        <f t="shared" ref="U61:U65" si="126">$S61*U$122/H$1*H61</f>
        <v>0.59140175805773909</v>
      </c>
      <c r="V61" s="12">
        <f t="shared" ref="V61:V65" si="127">$S61*V$122/I$1*I61</f>
        <v>0.44728122062953907</v>
      </c>
      <c r="W61" s="12">
        <f t="shared" ref="W61:W65" si="128">$S61*W$122/J$1*J61</f>
        <v>0.31881143907643</v>
      </c>
      <c r="X61" s="95">
        <f t="shared" si="81"/>
        <v>0.29099111483075008</v>
      </c>
      <c r="Y61" s="95">
        <f t="shared" si="82"/>
        <v>0.28376759535315699</v>
      </c>
      <c r="Z61" s="95">
        <f t="shared" si="83"/>
        <v>0.1469779785895067</v>
      </c>
      <c r="AA61" s="95">
        <f t="shared" si="84"/>
        <v>3.1503242609727387E-2</v>
      </c>
      <c r="AB61" s="12">
        <f t="shared" si="85"/>
        <v>0.93349669706704197</v>
      </c>
      <c r="AC61" s="12">
        <f t="shared" si="86"/>
        <v>0.87516935341089608</v>
      </c>
      <c r="AD61" s="12">
        <f t="shared" si="87"/>
        <v>0.5942591992190458</v>
      </c>
      <c r="AE61" s="12">
        <f t="shared" si="88"/>
        <v>0.35031468168615737</v>
      </c>
      <c r="AF61" s="32">
        <f t="shared" si="89"/>
        <v>2538.0094899198152</v>
      </c>
      <c r="AG61" s="32">
        <f t="shared" si="90"/>
        <v>2379.4279414406128</v>
      </c>
      <c r="AH61" s="32">
        <f t="shared" si="91"/>
        <v>1615.6837960207263</v>
      </c>
      <c r="AI61" s="32">
        <f t="shared" si="92"/>
        <v>952.44256286195844</v>
      </c>
      <c r="AK61" s="32">
        <f t="shared" si="93"/>
        <v>7485.5637902431126</v>
      </c>
      <c r="AL61" s="12">
        <f t="shared" si="23"/>
        <v>0.75323993138314116</v>
      </c>
      <c r="AM61">
        <f>VLOOKUP(A61,Лист3!A:B,2,0)</f>
        <v>6228.28</v>
      </c>
      <c r="AN61" s="32">
        <f t="shared" si="24"/>
        <v>1871.3909475607782</v>
      </c>
      <c r="AO61" s="11">
        <f t="shared" si="25"/>
        <v>2.4321907521052486E-2</v>
      </c>
    </row>
    <row r="62" spans="1:41" x14ac:dyDescent="0.3">
      <c r="A62" s="139" t="s">
        <v>127</v>
      </c>
      <c r="B62" s="139" t="s">
        <v>218</v>
      </c>
      <c r="C62" s="3"/>
      <c r="D62" s="3"/>
      <c r="E62" s="1">
        <f>VLOOKUP(B62,Площадь!A:B,2,0)</f>
        <v>70.3</v>
      </c>
      <c r="F62">
        <f t="shared" si="76"/>
        <v>120</v>
      </c>
      <c r="G62" s="1">
        <v>31</v>
      </c>
      <c r="H62" s="1">
        <v>28</v>
      </c>
      <c r="I62" s="1">
        <v>31</v>
      </c>
      <c r="J62" s="1">
        <v>30</v>
      </c>
      <c r="L62" s="16">
        <f t="shared" si="77"/>
        <v>70.3</v>
      </c>
      <c r="M62" s="16">
        <f t="shared" si="78"/>
        <v>70.3</v>
      </c>
      <c r="N62" s="16">
        <f t="shared" si="79"/>
        <v>70.3</v>
      </c>
      <c r="O62" s="16">
        <f t="shared" si="80"/>
        <v>70.3</v>
      </c>
      <c r="P62" s="23"/>
      <c r="Q62" s="143">
        <f>VLOOKUP(B62,Лист4!L:M,2,0)</f>
        <v>5.24</v>
      </c>
      <c r="R62" s="23">
        <f>VLOOKUP(B62,Лист4!A:F,6,0)</f>
        <v>7.5039999999999996</v>
      </c>
      <c r="S62" s="10">
        <f t="shared" si="21"/>
        <v>2.2639999999999993</v>
      </c>
      <c r="T62" s="12">
        <f t="shared" si="125"/>
        <v>0.72731631909148231</v>
      </c>
      <c r="U62" s="12">
        <f t="shared" si="126"/>
        <v>0.66946679012136046</v>
      </c>
      <c r="V62" s="12">
        <f t="shared" si="127"/>
        <v>0.50632234175263813</v>
      </c>
      <c r="W62" s="12">
        <f t="shared" si="128"/>
        <v>0.36089454903451867</v>
      </c>
      <c r="X62" s="95">
        <f t="shared" si="81"/>
        <v>0.72285071987991978</v>
      </c>
      <c r="Y62" s="95">
        <f t="shared" si="82"/>
        <v>0.70490678280307195</v>
      </c>
      <c r="Z62" s="95">
        <f t="shared" si="83"/>
        <v>0.36510784080714914</v>
      </c>
      <c r="AA62" s="95">
        <f t="shared" si="84"/>
        <v>7.8257171571160244E-2</v>
      </c>
      <c r="AB62" s="12">
        <f t="shared" si="85"/>
        <v>1.4501670389714021</v>
      </c>
      <c r="AC62" s="12">
        <f t="shared" si="86"/>
        <v>1.3743735729244324</v>
      </c>
      <c r="AD62" s="12">
        <f t="shared" si="87"/>
        <v>0.87143018255978721</v>
      </c>
      <c r="AE62" s="12">
        <f t="shared" si="88"/>
        <v>0.43915172060567892</v>
      </c>
      <c r="AF62" s="32">
        <f t="shared" si="89"/>
        <v>3942.7431488962275</v>
      </c>
      <c r="AG62" s="32">
        <f t="shared" si="90"/>
        <v>3736.6743575384057</v>
      </c>
      <c r="AH62" s="32">
        <f t="shared" si="91"/>
        <v>2369.2618089472007</v>
      </c>
      <c r="AI62" s="32">
        <f t="shared" si="92"/>
        <v>1193.9744810171321</v>
      </c>
      <c r="AK62" s="32">
        <f t="shared" si="93"/>
        <v>11242.653796398965</v>
      </c>
      <c r="AL62" s="12">
        <f t="shared" si="23"/>
        <v>1.8711225150613011</v>
      </c>
      <c r="AM62">
        <f>VLOOKUP(A62,Лист3!A:B,2,0)</f>
        <v>5966.16</v>
      </c>
      <c r="AN62" s="32">
        <f t="shared" si="24"/>
        <v>2810.6634490997417</v>
      </c>
      <c r="AO62" s="11">
        <f t="shared" si="25"/>
        <v>1.4705272101924969E-2</v>
      </c>
    </row>
    <row r="63" spans="1:41" x14ac:dyDescent="0.3">
      <c r="A63" s="139" t="s">
        <v>128</v>
      </c>
      <c r="B63" s="139" t="s">
        <v>219</v>
      </c>
      <c r="C63" s="3"/>
      <c r="D63" s="3"/>
      <c r="E63" s="1">
        <f>VLOOKUP(B63,Площадь!A:B,2,0)</f>
        <v>43</v>
      </c>
      <c r="F63">
        <f t="shared" si="76"/>
        <v>120</v>
      </c>
      <c r="G63" s="1">
        <v>31</v>
      </c>
      <c r="H63" s="1">
        <v>28</v>
      </c>
      <c r="I63" s="1">
        <v>31</v>
      </c>
      <c r="J63" s="1">
        <v>30</v>
      </c>
      <c r="L63" s="16">
        <f t="shared" si="77"/>
        <v>43</v>
      </c>
      <c r="M63" s="16">
        <f t="shared" si="78"/>
        <v>43</v>
      </c>
      <c r="N63" s="16">
        <f t="shared" si="79"/>
        <v>43</v>
      </c>
      <c r="O63" s="16">
        <f t="shared" si="80"/>
        <v>43</v>
      </c>
      <c r="P63" s="23"/>
      <c r="Q63" s="143">
        <f>VLOOKUP(B63,Лист4!L:M,2,0)</f>
        <v>4.492</v>
      </c>
      <c r="R63" s="23">
        <f>VLOOKUP(B63,Лист4!A:F,6,0)</f>
        <v>4.492</v>
      </c>
      <c r="S63" s="10">
        <f t="shared" si="21"/>
        <v>0</v>
      </c>
      <c r="T63" s="12">
        <f t="shared" si="125"/>
        <v>0</v>
      </c>
      <c r="U63" s="12">
        <f t="shared" si="126"/>
        <v>0</v>
      </c>
      <c r="V63" s="12">
        <f t="shared" si="127"/>
        <v>0</v>
      </c>
      <c r="W63" s="12">
        <f t="shared" si="128"/>
        <v>0</v>
      </c>
      <c r="X63" s="95">
        <f t="shared" si="81"/>
        <v>0.44214197659795945</v>
      </c>
      <c r="Y63" s="95">
        <f t="shared" si="82"/>
        <v>0.43116631096062724</v>
      </c>
      <c r="Z63" s="95">
        <f t="shared" si="83"/>
        <v>0.22332343036568156</v>
      </c>
      <c r="AA63" s="95">
        <f t="shared" si="84"/>
        <v>4.7867117746228892E-2</v>
      </c>
      <c r="AB63" s="12">
        <f t="shared" si="85"/>
        <v>0.44214197659795945</v>
      </c>
      <c r="AC63" s="12">
        <f t="shared" si="86"/>
        <v>0.43116631096062724</v>
      </c>
      <c r="AD63" s="12">
        <f t="shared" si="87"/>
        <v>0.22332343036568156</v>
      </c>
      <c r="AE63" s="12">
        <f t="shared" si="88"/>
        <v>4.7867117746228892E-2</v>
      </c>
      <c r="AF63" s="32">
        <f t="shared" si="89"/>
        <v>1202.1044488140642</v>
      </c>
      <c r="AG63" s="32">
        <f t="shared" si="90"/>
        <v>1172.2635895659726</v>
      </c>
      <c r="AH63" s="32">
        <f t="shared" si="91"/>
        <v>607.17620894682238</v>
      </c>
      <c r="AI63" s="32">
        <f t="shared" si="92"/>
        <v>130.14207707080203</v>
      </c>
      <c r="AK63" s="32">
        <f t="shared" si="93"/>
        <v>3111.6863243976609</v>
      </c>
      <c r="AL63" s="12">
        <f t="shared" si="23"/>
        <v>1.144498835670497</v>
      </c>
      <c r="AM63">
        <f>VLOOKUP(A63,Лист3!A:B,2,0)</f>
        <v>6159.76</v>
      </c>
      <c r="AN63" s="32">
        <f t="shared" si="24"/>
        <v>777.92158109941522</v>
      </c>
      <c r="AO63" s="11">
        <f t="shared" si="25"/>
        <v>6.654062998084285E-3</v>
      </c>
    </row>
    <row r="64" spans="1:41" x14ac:dyDescent="0.3">
      <c r="A64" s="139" t="s">
        <v>129</v>
      </c>
      <c r="B64" s="139" t="s">
        <v>220</v>
      </c>
      <c r="C64" s="3"/>
      <c r="D64" s="3"/>
      <c r="E64" s="1">
        <f>VLOOKUP(B64,Площадь!A:B,2,0)</f>
        <v>63.5</v>
      </c>
      <c r="F64">
        <f t="shared" si="76"/>
        <v>120</v>
      </c>
      <c r="G64" s="1">
        <v>31</v>
      </c>
      <c r="H64" s="1">
        <v>28</v>
      </c>
      <c r="I64" s="1">
        <v>31</v>
      </c>
      <c r="J64" s="1">
        <v>30</v>
      </c>
      <c r="L64" s="16">
        <f t="shared" si="77"/>
        <v>63.5</v>
      </c>
      <c r="M64" s="16">
        <f t="shared" si="78"/>
        <v>63.5</v>
      </c>
      <c r="N64" s="16">
        <f t="shared" si="79"/>
        <v>63.5</v>
      </c>
      <c r="O64" s="16">
        <f t="shared" si="80"/>
        <v>63.5</v>
      </c>
      <c r="P64" s="23"/>
      <c r="Q64" s="143">
        <f>VLOOKUP(B64,Лист4!L:M,2,0)</f>
        <v>2.4079999999999999</v>
      </c>
      <c r="R64" s="23">
        <f>VLOOKUP(B64,Лист4!A:F,6,0)</f>
        <v>3.6160000000000001</v>
      </c>
      <c r="S64" s="10">
        <f t="shared" si="21"/>
        <v>1.2080000000000002</v>
      </c>
      <c r="T64" s="12">
        <f t="shared" si="125"/>
        <v>0.38807337167072042</v>
      </c>
      <c r="U64" s="12">
        <f t="shared" si="126"/>
        <v>0.35720666186687444</v>
      </c>
      <c r="V64" s="12">
        <f t="shared" si="127"/>
        <v>0.27015785726024166</v>
      </c>
      <c r="W64" s="12">
        <f t="shared" si="128"/>
        <v>0.19256210920216374</v>
      </c>
      <c r="X64" s="95">
        <f t="shared" si="81"/>
        <v>0.6529305933481494</v>
      </c>
      <c r="Y64" s="95">
        <f t="shared" si="82"/>
        <v>0.63672234293022856</v>
      </c>
      <c r="Z64" s="95">
        <f t="shared" si="83"/>
        <v>0.32979157740048326</v>
      </c>
      <c r="AA64" s="95">
        <f t="shared" si="84"/>
        <v>7.0687487834547313E-2</v>
      </c>
      <c r="AB64" s="12">
        <f t="shared" si="85"/>
        <v>1.0410039650188698</v>
      </c>
      <c r="AC64" s="12">
        <f t="shared" si="86"/>
        <v>0.993929004797103</v>
      </c>
      <c r="AD64" s="12">
        <f t="shared" si="87"/>
        <v>0.59994943466072492</v>
      </c>
      <c r="AE64" s="12">
        <f t="shared" si="88"/>
        <v>0.26324959703671102</v>
      </c>
      <c r="AF64" s="32">
        <f t="shared" si="89"/>
        <v>2830.3024001726039</v>
      </c>
      <c r="AG64" s="32">
        <f t="shared" si="90"/>
        <v>2702.3140568224599</v>
      </c>
      <c r="AH64" s="32">
        <f t="shared" si="91"/>
        <v>1631.1545219442723</v>
      </c>
      <c r="AI64" s="32">
        <f t="shared" si="92"/>
        <v>715.72826941535072</v>
      </c>
      <c r="AK64" s="32">
        <f t="shared" si="93"/>
        <v>7879.4992483546866</v>
      </c>
      <c r="AL64" s="12">
        <f t="shared" si="23"/>
        <v>1.6901320015134087</v>
      </c>
      <c r="AM64">
        <f>VLOOKUP(A64,Лист3!A:B,2,0)</f>
        <v>4576.32</v>
      </c>
      <c r="AN64" s="32">
        <f t="shared" si="24"/>
        <v>1969.8748120886714</v>
      </c>
      <c r="AO64" s="11">
        <f t="shared" si="25"/>
        <v>1.140996850989531E-2</v>
      </c>
    </row>
    <row r="65" spans="1:41" x14ac:dyDescent="0.3">
      <c r="A65" s="139" t="s">
        <v>130</v>
      </c>
      <c r="B65" s="139" t="s">
        <v>221</v>
      </c>
      <c r="C65" s="3"/>
      <c r="D65" s="3"/>
      <c r="E65" s="1">
        <f>VLOOKUP(B65,Площадь!A:B,2,0)</f>
        <v>45</v>
      </c>
      <c r="F65">
        <f t="shared" si="76"/>
        <v>120</v>
      </c>
      <c r="G65" s="1">
        <v>31</v>
      </c>
      <c r="H65" s="1">
        <v>28</v>
      </c>
      <c r="I65" s="1">
        <v>31</v>
      </c>
      <c r="J65" s="1">
        <v>30</v>
      </c>
      <c r="L65" s="16">
        <f t="shared" si="77"/>
        <v>45</v>
      </c>
      <c r="M65" s="16">
        <f t="shared" si="78"/>
        <v>45</v>
      </c>
      <c r="N65" s="16">
        <f t="shared" si="79"/>
        <v>45</v>
      </c>
      <c r="O65" s="16">
        <f t="shared" si="80"/>
        <v>45</v>
      </c>
      <c r="P65" s="23"/>
      <c r="Q65" s="143" t="str">
        <f>VLOOKUP(B65,Лист4!L:M,2,0)</f>
        <v>0,599</v>
      </c>
      <c r="R65" s="23">
        <f>VLOOKUP(B65,Лист4!A:F,6,0)</f>
        <v>4.75</v>
      </c>
      <c r="S65" s="10">
        <f t="shared" si="21"/>
        <v>4.1509999999999998</v>
      </c>
      <c r="T65" s="12">
        <f t="shared" si="125"/>
        <v>1.3335203359314238</v>
      </c>
      <c r="U65" s="12">
        <f t="shared" si="126"/>
        <v>1.2274543488488374</v>
      </c>
      <c r="V65" s="12">
        <f t="shared" si="127"/>
        <v>0.92833217341660834</v>
      </c>
      <c r="W65" s="12">
        <f t="shared" si="128"/>
        <v>0.66169314180313044</v>
      </c>
      <c r="X65" s="95">
        <f t="shared" si="81"/>
        <v>0.462706719695539</v>
      </c>
      <c r="Y65" s="95">
        <f t="shared" si="82"/>
        <v>0.45122055798205174</v>
      </c>
      <c r="Z65" s="95">
        <f t="shared" si="83"/>
        <v>0.23371056666175977</v>
      </c>
      <c r="AA65" s="95">
        <f t="shared" si="84"/>
        <v>5.0093495315820934E-2</v>
      </c>
      <c r="AB65" s="12">
        <f t="shared" si="85"/>
        <v>1.7962270556269628</v>
      </c>
      <c r="AC65" s="12">
        <f t="shared" si="86"/>
        <v>1.678674906830889</v>
      </c>
      <c r="AD65" s="12">
        <f t="shared" si="87"/>
        <v>1.1620427400783682</v>
      </c>
      <c r="AE65" s="12">
        <f t="shared" si="88"/>
        <v>0.7117866371189514</v>
      </c>
      <c r="AF65" s="32">
        <f t="shared" si="89"/>
        <v>4883.618043379699</v>
      </c>
      <c r="AG65" s="32">
        <f t="shared" si="90"/>
        <v>4564.0149101899578</v>
      </c>
      <c r="AH65" s="32">
        <f t="shared" si="91"/>
        <v>3159.3850425798692</v>
      </c>
      <c r="AI65" s="32">
        <f t="shared" si="92"/>
        <v>1935.2197447317476</v>
      </c>
      <c r="AK65" s="32">
        <f t="shared" si="93"/>
        <v>14542.237740881275</v>
      </c>
      <c r="AL65" s="12">
        <f t="shared" si="23"/>
        <v>1.1977313396551714</v>
      </c>
      <c r="AM65">
        <f>VLOOKUP(A65,Лист3!A:B,2,0)</f>
        <v>5757.36</v>
      </c>
      <c r="AN65" s="32">
        <f t="shared" si="24"/>
        <v>3635.5594352203184</v>
      </c>
      <c r="AO65" s="11">
        <f t="shared" si="25"/>
        <v>2.9715174109195396E-2</v>
      </c>
    </row>
    <row r="66" spans="1:41" x14ac:dyDescent="0.3">
      <c r="A66" s="139" t="s">
        <v>131</v>
      </c>
      <c r="B66" s="139" t="s">
        <v>222</v>
      </c>
      <c r="C66" s="3"/>
      <c r="D66" s="3"/>
      <c r="E66" s="1">
        <f>VLOOKUP(B66,Площадь!A:B,2,0)</f>
        <v>53.4</v>
      </c>
      <c r="F66">
        <f t="shared" si="76"/>
        <v>120</v>
      </c>
      <c r="G66" s="1">
        <v>31</v>
      </c>
      <c r="H66" s="1">
        <v>28</v>
      </c>
      <c r="I66" s="1">
        <v>31</v>
      </c>
      <c r="J66" s="1">
        <v>30</v>
      </c>
      <c r="L66" s="16">
        <f t="shared" si="77"/>
        <v>53.4</v>
      </c>
      <c r="M66" s="16">
        <f t="shared" si="78"/>
        <v>53.4</v>
      </c>
      <c r="N66" s="16">
        <f t="shared" si="79"/>
        <v>53.4</v>
      </c>
      <c r="O66" s="16">
        <f t="shared" si="80"/>
        <v>53.4</v>
      </c>
      <c r="P66" s="23"/>
      <c r="Q66" s="143">
        <f>VLOOKUP(B66,Лист4!L:M,2,0)</f>
        <v>16.979428273734715</v>
      </c>
      <c r="R66" s="23" t="str">
        <f>VLOOKUP(B66,Лист4!A:F,6,0)</f>
        <v>нет</v>
      </c>
      <c r="S66" s="10" t="e">
        <f t="shared" si="21"/>
        <v>#VALUE!</v>
      </c>
      <c r="T66" s="25">
        <f t="shared" ref="T66:T68" si="129">$T$125*$E66*G66</f>
        <v>0.51434103727197167</v>
      </c>
      <c r="U66" s="25">
        <f t="shared" ref="U66:U68" si="130">$T$125*$E66*H66</f>
        <v>0.4645660981811357</v>
      </c>
      <c r="V66" s="25">
        <f t="shared" ref="V66:V68" si="131">$T$125*$E66*I66</f>
        <v>0.51434103727197167</v>
      </c>
      <c r="W66" s="25">
        <f t="shared" ref="W66:W68" si="132">$T$125*$E66*J66</f>
        <v>0.49774939090835968</v>
      </c>
      <c r="X66" s="95">
        <f t="shared" si="81"/>
        <v>0.54907864070537293</v>
      </c>
      <c r="Y66" s="95">
        <f t="shared" si="82"/>
        <v>0.53544839547203471</v>
      </c>
      <c r="Z66" s="95">
        <f t="shared" si="83"/>
        <v>0.27733653910528827</v>
      </c>
      <c r="AA66" s="95">
        <f t="shared" si="84"/>
        <v>5.9444281108107504E-2</v>
      </c>
      <c r="AB66" s="12">
        <f t="shared" si="85"/>
        <v>1.0634196779773446</v>
      </c>
      <c r="AC66" s="12">
        <f t="shared" si="86"/>
        <v>1.0000144936531705</v>
      </c>
      <c r="AD66" s="12">
        <f t="shared" si="87"/>
        <v>0.79167757637725988</v>
      </c>
      <c r="AE66" s="12">
        <f t="shared" si="88"/>
        <v>0.55719367201646719</v>
      </c>
      <c r="AF66" s="32">
        <f t="shared" si="89"/>
        <v>2891.2466888783642</v>
      </c>
      <c r="AG66" s="32">
        <f t="shared" si="90"/>
        <v>2718.859405634113</v>
      </c>
      <c r="AH66" s="32">
        <f t="shared" si="91"/>
        <v>2152.428828206022</v>
      </c>
      <c r="AI66" s="32">
        <f t="shared" si="92"/>
        <v>1514.9092993518113</v>
      </c>
      <c r="AK66" s="32">
        <f t="shared" si="93"/>
        <v>9277.4442220703113</v>
      </c>
      <c r="AL66" s="12">
        <f t="shared" si="23"/>
        <v>1.4213078563908035</v>
      </c>
      <c r="AM66">
        <f>VLOOKUP(A66,Лист3!A:B,2,0)</f>
        <v>6832.92</v>
      </c>
      <c r="AN66" s="32">
        <f t="shared" si="24"/>
        <v>2319.3610555175778</v>
      </c>
      <c r="AO66" s="11">
        <f t="shared" si="25"/>
        <v>1.5975212640562932E-2</v>
      </c>
    </row>
    <row r="67" spans="1:41" x14ac:dyDescent="0.3">
      <c r="A67" s="139" t="s">
        <v>132</v>
      </c>
      <c r="B67" s="139" t="s">
        <v>223</v>
      </c>
      <c r="C67" s="3"/>
      <c r="D67" s="3"/>
      <c r="E67" s="1">
        <f>VLOOKUP(B67,Площадь!A:B,2,0)</f>
        <v>28.3</v>
      </c>
      <c r="F67">
        <f t="shared" ref="F67:F98" si="133">SUM(G67:J67)</f>
        <v>120</v>
      </c>
      <c r="G67" s="1">
        <v>31</v>
      </c>
      <c r="H67" s="1">
        <v>28</v>
      </c>
      <c r="I67" s="1">
        <v>31</v>
      </c>
      <c r="J67" s="1">
        <v>30</v>
      </c>
      <c r="L67" s="16">
        <f t="shared" ref="L67:L98" si="134">ROUND($E67/G$1*G67,2)</f>
        <v>28.3</v>
      </c>
      <c r="M67" s="16">
        <f t="shared" ref="M67:M98" si="135">ROUND($E67/H$1*H67,2)</f>
        <v>28.3</v>
      </c>
      <c r="N67" s="16">
        <f t="shared" ref="N67:N98" si="136">ROUND($E67/I$1*I67,2)</f>
        <v>28.3</v>
      </c>
      <c r="O67" s="16">
        <f t="shared" ref="O67:O98" si="137">ROUND($E67/J$1*J67,2)</f>
        <v>28.3</v>
      </c>
      <c r="P67" s="23"/>
      <c r="Q67" s="143">
        <f>VLOOKUP(B67,Лист4!L:M,2,0)</f>
        <v>8.350393635705851</v>
      </c>
      <c r="R67" s="23" t="str">
        <f>VLOOKUP(B67,Лист4!A:F,6,0)</f>
        <v>нет</v>
      </c>
      <c r="S67" s="10" t="e">
        <f t="shared" si="21"/>
        <v>#VALUE!</v>
      </c>
      <c r="T67" s="25">
        <f t="shared" si="129"/>
        <v>0.27258148604488386</v>
      </c>
      <c r="U67" s="25">
        <f t="shared" si="130"/>
        <v>0.2462026325566693</v>
      </c>
      <c r="V67" s="25">
        <f t="shared" si="131"/>
        <v>0.27258148604488386</v>
      </c>
      <c r="W67" s="25">
        <f t="shared" si="132"/>
        <v>0.26378853488214571</v>
      </c>
      <c r="X67" s="95">
        <f t="shared" ref="X67:X98" si="138">X$122/$L$122*L67</f>
        <v>0.29099111483075008</v>
      </c>
      <c r="Y67" s="95">
        <f t="shared" ref="Y67:Y98" si="139">Y$122/$L$122*M67</f>
        <v>0.28376759535315699</v>
      </c>
      <c r="Z67" s="95">
        <f t="shared" ref="Z67:Z98" si="140">Z$122/$L$122*N67</f>
        <v>0.1469779785895067</v>
      </c>
      <c r="AA67" s="95">
        <f t="shared" ref="AA67:AA98" si="141">AA$122/$L$122*O67</f>
        <v>3.1503242609727387E-2</v>
      </c>
      <c r="AB67" s="12">
        <f t="shared" ref="AB67:AB98" si="142">X67+T67</f>
        <v>0.56357260087563388</v>
      </c>
      <c r="AC67" s="12">
        <f t="shared" ref="AC67:AC98" si="143">Y67+U67</f>
        <v>0.52997022790982629</v>
      </c>
      <c r="AD67" s="12">
        <f t="shared" ref="AD67:AD98" si="144">Z67+V67</f>
        <v>0.41955946463439053</v>
      </c>
      <c r="AE67" s="12">
        <f t="shared" ref="AE67:AE98" si="145">AA67+W67</f>
        <v>0.29529177749187308</v>
      </c>
      <c r="AF67" s="32">
        <f t="shared" ref="AF67:AF98" si="146">AB67*$AH$1</f>
        <v>1532.2524587126909</v>
      </c>
      <c r="AG67" s="32">
        <f t="shared" ref="AG67:AG98" si="147">AC67*$AH$1</f>
        <v>1440.893655045794</v>
      </c>
      <c r="AH67" s="32">
        <f t="shared" ref="AH67:AH98" si="148">AD67*$AH$1</f>
        <v>1140.7066636372738</v>
      </c>
      <c r="AI67" s="32">
        <f t="shared" ref="AI67:AI98" si="149">AE67*$AH$1</f>
        <v>802.84519048045445</v>
      </c>
      <c r="AK67" s="32">
        <f t="shared" ref="AK67:AK98" si="150">SUM(AF67:AI67)</f>
        <v>4916.6979678762127</v>
      </c>
      <c r="AL67" s="12">
        <f t="shared" si="23"/>
        <v>0.75323993138314116</v>
      </c>
      <c r="AM67">
        <f>VLOOKUP(A67,Лист3!A:B,2,0)</f>
        <v>3620.4</v>
      </c>
      <c r="AN67" s="32">
        <f t="shared" si="24"/>
        <v>1229.1744919690534</v>
      </c>
      <c r="AO67" s="11">
        <f t="shared" si="25"/>
        <v>1.5975212640562932E-2</v>
      </c>
    </row>
    <row r="68" spans="1:41" x14ac:dyDescent="0.3">
      <c r="A68" s="139" t="s">
        <v>290</v>
      </c>
      <c r="B68" s="139" t="s">
        <v>224</v>
      </c>
      <c r="C68" s="3"/>
      <c r="D68" s="3"/>
      <c r="E68" s="1">
        <f>VLOOKUP(B68,Площадь!A:B,2,0)</f>
        <v>70.3</v>
      </c>
      <c r="F68">
        <f t="shared" si="133"/>
        <v>120</v>
      </c>
      <c r="G68" s="1">
        <v>31</v>
      </c>
      <c r="H68" s="1">
        <v>28</v>
      </c>
      <c r="I68" s="1">
        <v>31</v>
      </c>
      <c r="J68" s="1">
        <v>30</v>
      </c>
      <c r="L68" s="16">
        <f t="shared" si="134"/>
        <v>70.3</v>
      </c>
      <c r="M68" s="16">
        <f t="shared" si="135"/>
        <v>70.3</v>
      </c>
      <c r="N68" s="16">
        <f t="shared" si="136"/>
        <v>70.3</v>
      </c>
      <c r="O68" s="16">
        <f t="shared" si="137"/>
        <v>70.3</v>
      </c>
      <c r="P68" s="23"/>
      <c r="Q68" s="143">
        <f>VLOOKUP(B68,Лист4!L:M,2,0)</f>
        <v>15.884519999999998</v>
      </c>
      <c r="R68" s="23" t="str">
        <f>VLOOKUP(B68,Лист4!A:F,6,0)</f>
        <v>нет</v>
      </c>
      <c r="S68" s="10" t="e">
        <f t="shared" ref="S68:S117" si="151">R68-Q68</f>
        <v>#VALUE!</v>
      </c>
      <c r="T68" s="25">
        <f t="shared" si="129"/>
        <v>0.6771193805284571</v>
      </c>
      <c r="U68" s="25">
        <f t="shared" si="130"/>
        <v>0.61159169854183215</v>
      </c>
      <c r="V68" s="25">
        <f t="shared" si="131"/>
        <v>0.6771193805284571</v>
      </c>
      <c r="W68" s="25">
        <f t="shared" si="132"/>
        <v>0.65527681986624875</v>
      </c>
      <c r="X68" s="95">
        <f t="shared" si="138"/>
        <v>0.72285071987991978</v>
      </c>
      <c r="Y68" s="95">
        <f t="shared" si="139"/>
        <v>0.70490678280307195</v>
      </c>
      <c r="Z68" s="95">
        <f t="shared" si="140"/>
        <v>0.36510784080714914</v>
      </c>
      <c r="AA68" s="95">
        <f t="shared" si="141"/>
        <v>7.8257171571160244E-2</v>
      </c>
      <c r="AB68" s="12">
        <f t="shared" si="142"/>
        <v>1.3999701004083769</v>
      </c>
      <c r="AC68" s="12">
        <f t="shared" si="143"/>
        <v>1.3164984813449041</v>
      </c>
      <c r="AD68" s="12">
        <f t="shared" si="144"/>
        <v>1.0422272213356063</v>
      </c>
      <c r="AE68" s="12">
        <f t="shared" si="145"/>
        <v>0.73353399143740905</v>
      </c>
      <c r="AF68" s="32">
        <f t="shared" si="146"/>
        <v>3806.2667083923034</v>
      </c>
      <c r="AG68" s="32">
        <f t="shared" si="147"/>
        <v>3579.3224010501522</v>
      </c>
      <c r="AH68" s="32">
        <f t="shared" si="148"/>
        <v>2833.6282139116734</v>
      </c>
      <c r="AI68" s="32">
        <f t="shared" si="149"/>
        <v>1994.3468865998566</v>
      </c>
      <c r="AK68" s="32">
        <f t="shared" si="150"/>
        <v>12213.564209953985</v>
      </c>
      <c r="AL68" s="12">
        <f t="shared" ref="AL68:AL117" si="152">X68+Y68+Z68+AA68</f>
        <v>1.8711225150613011</v>
      </c>
      <c r="AM68">
        <f>VLOOKUP(A68,Лист3!A:B,2,0)</f>
        <v>9920.44</v>
      </c>
      <c r="AN68" s="32">
        <f t="shared" ref="AN68:AN117" si="153">AO68*2718.82*E68</f>
        <v>3053.3910524884973</v>
      </c>
      <c r="AO68" s="11">
        <f t="shared" ref="AO68:AO117" si="154">(T68+U68+V68+W68+X68+Y68+Z68+AA68)/E68/4</f>
        <v>1.5975212640562935E-2</v>
      </c>
    </row>
    <row r="69" spans="1:41" x14ac:dyDescent="0.3">
      <c r="A69" s="139" t="s">
        <v>133</v>
      </c>
      <c r="B69" s="139" t="s">
        <v>22</v>
      </c>
      <c r="C69" s="3"/>
      <c r="D69" s="3"/>
      <c r="E69" s="1">
        <f>VLOOKUP(B69,Площадь!A:B,2,0)</f>
        <v>53.4</v>
      </c>
      <c r="F69">
        <f t="shared" si="133"/>
        <v>120</v>
      </c>
      <c r="G69" s="1">
        <v>31</v>
      </c>
      <c r="H69" s="1">
        <v>28</v>
      </c>
      <c r="I69" s="1">
        <v>31</v>
      </c>
      <c r="J69" s="1">
        <v>30</v>
      </c>
      <c r="L69" s="16">
        <f t="shared" si="134"/>
        <v>53.4</v>
      </c>
      <c r="M69" s="16">
        <f t="shared" si="135"/>
        <v>53.4</v>
      </c>
      <c r="N69" s="16">
        <f t="shared" si="136"/>
        <v>53.4</v>
      </c>
      <c r="O69" s="16">
        <f t="shared" si="137"/>
        <v>53.4</v>
      </c>
      <c r="P69" s="23"/>
      <c r="Q69" s="143" t="str">
        <f>VLOOKUP(B69,Лист4!L:M,2,0)</f>
        <v>14,701</v>
      </c>
      <c r="R69" s="23">
        <f>VLOOKUP(B69,Лист4!A:F,6,0)</f>
        <v>17.213999999999999</v>
      </c>
      <c r="S69" s="10">
        <f t="shared" si="151"/>
        <v>2.5129999999999981</v>
      </c>
      <c r="T69" s="12">
        <f>$S69*T$122/G$1*G69</f>
        <v>0.8073082640799002</v>
      </c>
      <c r="U69" s="12">
        <f t="shared" ref="U69" si="155">$S69*U$122/H$1*H69</f>
        <v>0.74309630899954859</v>
      </c>
      <c r="V69" s="12">
        <f t="shared" ref="V69" si="156">$S69*V$122/I$1*I69</f>
        <v>0.56200885372101539</v>
      </c>
      <c r="W69" s="12">
        <f t="shared" ref="W69" si="157">$S69*W$122/J$1*J69</f>
        <v>0.400586573199534</v>
      </c>
      <c r="X69" s="95">
        <f t="shared" si="138"/>
        <v>0.54907864070537293</v>
      </c>
      <c r="Y69" s="95">
        <f t="shared" si="139"/>
        <v>0.53544839547203471</v>
      </c>
      <c r="Z69" s="95">
        <f t="shared" si="140"/>
        <v>0.27733653910528827</v>
      </c>
      <c r="AA69" s="95">
        <f t="shared" si="141"/>
        <v>5.9444281108107504E-2</v>
      </c>
      <c r="AB69" s="12">
        <f t="shared" si="142"/>
        <v>1.356386904785273</v>
      </c>
      <c r="AC69" s="12">
        <f t="shared" si="143"/>
        <v>1.2785447044715834</v>
      </c>
      <c r="AD69" s="12">
        <f t="shared" si="144"/>
        <v>0.83934539282630372</v>
      </c>
      <c r="AE69" s="12">
        <f t="shared" si="145"/>
        <v>0.46003085430764151</v>
      </c>
      <c r="AF69" s="32">
        <f t="shared" si="146"/>
        <v>3687.7718444682964</v>
      </c>
      <c r="AG69" s="32">
        <f t="shared" si="147"/>
        <v>3476.1329134114308</v>
      </c>
      <c r="AH69" s="32">
        <f t="shared" si="148"/>
        <v>2282.029040924011</v>
      </c>
      <c r="AI69" s="32">
        <f t="shared" si="149"/>
        <v>1250.7410873087019</v>
      </c>
      <c r="AK69" s="32">
        <f t="shared" si="150"/>
        <v>10696.67488611244</v>
      </c>
      <c r="AL69" s="12">
        <f t="shared" si="152"/>
        <v>1.4213078563908035</v>
      </c>
      <c r="AM69">
        <f>VLOOKUP(A69,Лист3!A:B,2,0)</f>
        <v>7737.76</v>
      </c>
      <c r="AN69" s="32">
        <f t="shared" si="153"/>
        <v>2674.1687215281099</v>
      </c>
      <c r="AO69" s="11">
        <f t="shared" si="154"/>
        <v>1.8419044271492518E-2</v>
      </c>
    </row>
    <row r="70" spans="1:41" x14ac:dyDescent="0.3">
      <c r="A70" s="139" t="s">
        <v>134</v>
      </c>
      <c r="B70" s="139" t="s">
        <v>225</v>
      </c>
      <c r="C70" s="3"/>
      <c r="D70" s="3"/>
      <c r="E70" s="1">
        <f>VLOOKUP(B70,Площадь!A:B,2,0)</f>
        <v>43</v>
      </c>
      <c r="F70">
        <f t="shared" si="133"/>
        <v>120</v>
      </c>
      <c r="G70" s="1">
        <v>31</v>
      </c>
      <c r="H70" s="1">
        <v>28</v>
      </c>
      <c r="I70" s="1">
        <v>31</v>
      </c>
      <c r="J70" s="1">
        <v>30</v>
      </c>
      <c r="L70" s="16">
        <f t="shared" si="134"/>
        <v>43</v>
      </c>
      <c r="M70" s="16">
        <f t="shared" si="135"/>
        <v>43</v>
      </c>
      <c r="N70" s="16">
        <f t="shared" si="136"/>
        <v>43</v>
      </c>
      <c r="O70" s="16">
        <f t="shared" si="137"/>
        <v>43</v>
      </c>
      <c r="P70" s="23"/>
      <c r="Q70" s="143">
        <f>VLOOKUP(B70,Лист4!L:M,2,0)</f>
        <v>8.9110115312845153</v>
      </c>
      <c r="R70" s="23" t="str">
        <f>VLOOKUP(B70,Лист4!A:F,6,0)</f>
        <v>нет</v>
      </c>
      <c r="S70" s="10" t="e">
        <f t="shared" si="151"/>
        <v>#VALUE!</v>
      </c>
      <c r="T70" s="25">
        <f t="shared" ref="T70:W71" si="158">$T$125*$E70*G70</f>
        <v>0.41416974911413446</v>
      </c>
      <c r="U70" s="25">
        <f t="shared" si="158"/>
        <v>0.37408880565147629</v>
      </c>
      <c r="V70" s="25">
        <f t="shared" si="158"/>
        <v>0.41416974911413446</v>
      </c>
      <c r="W70" s="25">
        <f t="shared" si="158"/>
        <v>0.4008094346265817</v>
      </c>
      <c r="X70" s="95">
        <f t="shared" si="138"/>
        <v>0.44214197659795945</v>
      </c>
      <c r="Y70" s="95">
        <f t="shared" si="139"/>
        <v>0.43116631096062724</v>
      </c>
      <c r="Z70" s="95">
        <f t="shared" si="140"/>
        <v>0.22332343036568156</v>
      </c>
      <c r="AA70" s="95">
        <f t="shared" si="141"/>
        <v>4.7867117746228892E-2</v>
      </c>
      <c r="AB70" s="12">
        <f t="shared" si="142"/>
        <v>0.85631172571209391</v>
      </c>
      <c r="AC70" s="12">
        <f t="shared" si="143"/>
        <v>0.80525511661210358</v>
      </c>
      <c r="AD70" s="12">
        <f t="shared" si="144"/>
        <v>0.63749317947981599</v>
      </c>
      <c r="AE70" s="12">
        <f t="shared" si="145"/>
        <v>0.44867655237281057</v>
      </c>
      <c r="AF70" s="32">
        <f t="shared" si="146"/>
        <v>2328.1574461005553</v>
      </c>
      <c r="AG70" s="32">
        <f t="shared" si="147"/>
        <v>2189.3437161473198</v>
      </c>
      <c r="AH70" s="32">
        <f t="shared" si="148"/>
        <v>1733.2292062333133</v>
      </c>
      <c r="AI70" s="32">
        <f t="shared" si="149"/>
        <v>1219.8707841222449</v>
      </c>
      <c r="AK70" s="32">
        <f t="shared" si="150"/>
        <v>7470.6011526034335</v>
      </c>
      <c r="AL70" s="12">
        <f t="shared" si="152"/>
        <v>1.144498835670497</v>
      </c>
      <c r="AM70">
        <f>VLOOKUP(A70,Лист3!A:B,2,0)</f>
        <v>5501.8</v>
      </c>
      <c r="AN70" s="32">
        <f t="shared" si="153"/>
        <v>1867.6502881508579</v>
      </c>
      <c r="AO70" s="11">
        <f t="shared" si="154"/>
        <v>1.5975212640562928E-2</v>
      </c>
    </row>
    <row r="71" spans="1:41" x14ac:dyDescent="0.3">
      <c r="A71" s="139" t="s">
        <v>135</v>
      </c>
      <c r="B71" s="139" t="s">
        <v>226</v>
      </c>
      <c r="C71" s="3"/>
      <c r="D71" s="3"/>
      <c r="E71" s="1">
        <f>VLOOKUP(B71,Площадь!A:B,2,0)</f>
        <v>63.5</v>
      </c>
      <c r="F71">
        <f t="shared" si="133"/>
        <v>120</v>
      </c>
      <c r="G71" s="1">
        <v>31</v>
      </c>
      <c r="H71" s="1">
        <v>28</v>
      </c>
      <c r="I71" s="1">
        <v>31</v>
      </c>
      <c r="J71" s="1">
        <v>30</v>
      </c>
      <c r="L71" s="16">
        <f t="shared" si="134"/>
        <v>63.5</v>
      </c>
      <c r="M71" s="16">
        <f t="shared" si="135"/>
        <v>63.5</v>
      </c>
      <c r="N71" s="16">
        <f t="shared" si="136"/>
        <v>63.5</v>
      </c>
      <c r="O71" s="16">
        <f t="shared" si="137"/>
        <v>63.5</v>
      </c>
      <c r="P71" s="23"/>
      <c r="Q71" s="143">
        <f>VLOOKUP(B71,Лист4!L:M,2,0)</f>
        <v>18.876342610152708</v>
      </c>
      <c r="R71" s="23" t="str">
        <f>VLOOKUP(B71,Лист4!A:F,6,0)</f>
        <v>нет</v>
      </c>
      <c r="S71" s="10" t="e">
        <f t="shared" si="151"/>
        <v>#VALUE!</v>
      </c>
      <c r="T71" s="25">
        <f t="shared" si="158"/>
        <v>0.61162276904064039</v>
      </c>
      <c r="U71" s="25">
        <f t="shared" si="158"/>
        <v>0.55243346881090094</v>
      </c>
      <c r="V71" s="25">
        <f t="shared" si="158"/>
        <v>0.61162276904064039</v>
      </c>
      <c r="W71" s="25">
        <f t="shared" si="158"/>
        <v>0.59189300229739394</v>
      </c>
      <c r="X71" s="95">
        <f t="shared" si="138"/>
        <v>0.6529305933481494</v>
      </c>
      <c r="Y71" s="95">
        <f t="shared" si="139"/>
        <v>0.63672234293022856</v>
      </c>
      <c r="Z71" s="95">
        <f t="shared" si="140"/>
        <v>0.32979157740048326</v>
      </c>
      <c r="AA71" s="95">
        <f t="shared" si="141"/>
        <v>7.0687487834547313E-2</v>
      </c>
      <c r="AB71" s="12">
        <f t="shared" si="142"/>
        <v>1.2645533623887899</v>
      </c>
      <c r="AC71" s="12">
        <f t="shared" si="143"/>
        <v>1.1891558117411294</v>
      </c>
      <c r="AD71" s="12">
        <f t="shared" si="144"/>
        <v>0.94141434644112365</v>
      </c>
      <c r="AE71" s="12">
        <f t="shared" si="145"/>
        <v>0.6625804901319412</v>
      </c>
      <c r="AF71" s="32">
        <f t="shared" si="146"/>
        <v>3438.0929727298899</v>
      </c>
      <c r="AG71" s="32">
        <f t="shared" si="147"/>
        <v>3233.1006040780176</v>
      </c>
      <c r="AH71" s="32">
        <f t="shared" si="148"/>
        <v>2559.5361533910559</v>
      </c>
      <c r="AI71" s="32">
        <f t="shared" si="149"/>
        <v>1801.4370881805246</v>
      </c>
      <c r="AK71" s="32">
        <f t="shared" si="150"/>
        <v>11032.166818379488</v>
      </c>
      <c r="AL71" s="12">
        <f t="shared" si="152"/>
        <v>1.6901320015134087</v>
      </c>
      <c r="AM71">
        <f>VLOOKUP(A71,Лист3!A:B,2,0)</f>
        <v>8124.92</v>
      </c>
      <c r="AN71" s="32">
        <f t="shared" si="153"/>
        <v>2758.0417045948716</v>
      </c>
      <c r="AO71" s="11">
        <f t="shared" si="154"/>
        <v>1.5975212640562928E-2</v>
      </c>
    </row>
    <row r="72" spans="1:41" x14ac:dyDescent="0.3">
      <c r="A72" s="139" t="s">
        <v>136</v>
      </c>
      <c r="B72" s="139" t="s">
        <v>227</v>
      </c>
      <c r="C72" s="3"/>
      <c r="D72" s="3"/>
      <c r="E72" s="1">
        <f>VLOOKUP(B72,Площадь!A:B,2,0)</f>
        <v>45</v>
      </c>
      <c r="F72">
        <f t="shared" si="133"/>
        <v>120</v>
      </c>
      <c r="G72" s="1">
        <v>31</v>
      </c>
      <c r="H72" s="1">
        <v>28</v>
      </c>
      <c r="I72" s="1">
        <v>31</v>
      </c>
      <c r="J72" s="1">
        <v>30</v>
      </c>
      <c r="L72" s="16">
        <f t="shared" si="134"/>
        <v>45</v>
      </c>
      <c r="M72" s="16">
        <f t="shared" si="135"/>
        <v>45</v>
      </c>
      <c r="N72" s="16">
        <f t="shared" si="136"/>
        <v>45</v>
      </c>
      <c r="O72" s="16">
        <f t="shared" si="137"/>
        <v>45</v>
      </c>
      <c r="P72" s="23"/>
      <c r="Q72" s="143">
        <v>10.3</v>
      </c>
      <c r="R72" s="23">
        <f>VLOOKUP(B72,Лист4!A:F,6,0)</f>
        <v>10.3</v>
      </c>
      <c r="S72" s="10">
        <f t="shared" si="151"/>
        <v>0</v>
      </c>
      <c r="T72" s="12">
        <f>$S72*T$122/G$1*G72</f>
        <v>0</v>
      </c>
      <c r="U72" s="12">
        <f t="shared" ref="U72" si="159">$S72*U$122/H$1*H72</f>
        <v>0</v>
      </c>
      <c r="V72" s="12">
        <f t="shared" ref="V72" si="160">$S72*V$122/I$1*I72</f>
        <v>0</v>
      </c>
      <c r="W72" s="12">
        <f t="shared" ref="W72" si="161">$S72*W$122/J$1*J72</f>
        <v>0</v>
      </c>
      <c r="X72" s="95">
        <f t="shared" si="138"/>
        <v>0.462706719695539</v>
      </c>
      <c r="Y72" s="95">
        <f t="shared" si="139"/>
        <v>0.45122055798205174</v>
      </c>
      <c r="Z72" s="95">
        <f t="shared" si="140"/>
        <v>0.23371056666175977</v>
      </c>
      <c r="AA72" s="95">
        <f t="shared" si="141"/>
        <v>5.0093495315820934E-2</v>
      </c>
      <c r="AB72" s="12">
        <f t="shared" si="142"/>
        <v>0.462706719695539</v>
      </c>
      <c r="AC72" s="12">
        <f t="shared" si="143"/>
        <v>0.45122055798205174</v>
      </c>
      <c r="AD72" s="12">
        <f t="shared" si="144"/>
        <v>0.23371056666175977</v>
      </c>
      <c r="AE72" s="12">
        <f t="shared" si="145"/>
        <v>5.0093495315820934E-2</v>
      </c>
      <c r="AF72" s="32">
        <f t="shared" si="146"/>
        <v>1258.0162836426255</v>
      </c>
      <c r="AG72" s="32">
        <f t="shared" si="147"/>
        <v>1226.787477452762</v>
      </c>
      <c r="AH72" s="32">
        <f t="shared" si="148"/>
        <v>635.41696285132571</v>
      </c>
      <c r="AI72" s="32">
        <f t="shared" si="149"/>
        <v>136.19519693456027</v>
      </c>
      <c r="AK72" s="32">
        <f t="shared" si="150"/>
        <v>3256.4159208812735</v>
      </c>
      <c r="AL72" s="12">
        <f t="shared" si="152"/>
        <v>1.1977313396551714</v>
      </c>
      <c r="AM72">
        <f>VLOOKUP(A72,Лист3!A:B,2,0)</f>
        <v>12065.04</v>
      </c>
      <c r="AN72" s="32">
        <f t="shared" si="153"/>
        <v>814.10398022031825</v>
      </c>
      <c r="AO72" s="11">
        <f t="shared" si="154"/>
        <v>6.6540629980842859E-3</v>
      </c>
    </row>
    <row r="73" spans="1:41" x14ac:dyDescent="0.3">
      <c r="A73" s="139" t="s">
        <v>137</v>
      </c>
      <c r="B73" s="139" t="s">
        <v>228</v>
      </c>
      <c r="C73" s="91"/>
      <c r="D73" s="3"/>
      <c r="E73" s="1">
        <f>VLOOKUP(B73,Площадь!A:B,2,0)</f>
        <v>53.4</v>
      </c>
      <c r="F73">
        <f t="shared" si="133"/>
        <v>120</v>
      </c>
      <c r="G73" s="1">
        <v>31</v>
      </c>
      <c r="H73" s="1">
        <v>28</v>
      </c>
      <c r="I73" s="1">
        <v>31</v>
      </c>
      <c r="J73" s="1">
        <v>30</v>
      </c>
      <c r="L73" s="16">
        <f t="shared" si="134"/>
        <v>53.4</v>
      </c>
      <c r="M73" s="16">
        <f t="shared" si="135"/>
        <v>53.4</v>
      </c>
      <c r="N73" s="16">
        <f t="shared" si="136"/>
        <v>53.4</v>
      </c>
      <c r="O73" s="16">
        <f t="shared" si="137"/>
        <v>53.4</v>
      </c>
      <c r="P73" s="23"/>
      <c r="Q73" s="143">
        <f>VLOOKUP(B73,Лист4!L:M,2,0)</f>
        <v>11.12142827373472</v>
      </c>
      <c r="R73" s="23" t="str">
        <f>VLOOKUP(B73,Лист4!A:F,6,0)</f>
        <v>нет</v>
      </c>
      <c r="S73" s="10" t="e">
        <f t="shared" si="151"/>
        <v>#VALUE!</v>
      </c>
      <c r="T73" s="25">
        <f>$T$125*$E73*G73</f>
        <v>0.51434103727197167</v>
      </c>
      <c r="U73" s="25">
        <f t="shared" ref="U73:W73" si="162">$T$125*$E73*H73</f>
        <v>0.4645660981811357</v>
      </c>
      <c r="V73" s="25">
        <f t="shared" si="162"/>
        <v>0.51434103727197167</v>
      </c>
      <c r="W73" s="25">
        <f t="shared" si="162"/>
        <v>0.49774939090835968</v>
      </c>
      <c r="X73" s="95">
        <f t="shared" si="138"/>
        <v>0.54907864070537293</v>
      </c>
      <c r="Y73" s="95">
        <f t="shared" si="139"/>
        <v>0.53544839547203471</v>
      </c>
      <c r="Z73" s="95">
        <f t="shared" si="140"/>
        <v>0.27733653910528827</v>
      </c>
      <c r="AA73" s="95">
        <f t="shared" si="141"/>
        <v>5.9444281108107504E-2</v>
      </c>
      <c r="AB73" s="12">
        <f t="shared" si="142"/>
        <v>1.0634196779773446</v>
      </c>
      <c r="AC73" s="12">
        <f t="shared" si="143"/>
        <v>1.0000144936531705</v>
      </c>
      <c r="AD73" s="12">
        <f t="shared" si="144"/>
        <v>0.79167757637725988</v>
      </c>
      <c r="AE73" s="12">
        <f t="shared" si="145"/>
        <v>0.55719367201646719</v>
      </c>
      <c r="AF73" s="32">
        <f t="shared" si="146"/>
        <v>2891.2466888783642</v>
      </c>
      <c r="AG73" s="32">
        <f t="shared" si="147"/>
        <v>2718.859405634113</v>
      </c>
      <c r="AH73" s="32">
        <f t="shared" si="148"/>
        <v>2152.428828206022</v>
      </c>
      <c r="AI73" s="32">
        <f t="shared" si="149"/>
        <v>1514.9092993518113</v>
      </c>
      <c r="AK73" s="32">
        <f t="shared" si="150"/>
        <v>9277.4442220703113</v>
      </c>
      <c r="AL73" s="12">
        <f t="shared" si="152"/>
        <v>1.4213078563908035</v>
      </c>
      <c r="AM73">
        <f>VLOOKUP(A73,Лист3!A:B,2,0)</f>
        <v>6832.92</v>
      </c>
      <c r="AN73" s="32">
        <f t="shared" si="153"/>
        <v>2319.3610555175778</v>
      </c>
      <c r="AO73" s="11">
        <f t="shared" si="154"/>
        <v>1.5975212640562932E-2</v>
      </c>
    </row>
    <row r="74" spans="1:41" x14ac:dyDescent="0.3">
      <c r="A74" s="139" t="s">
        <v>138</v>
      </c>
      <c r="B74" s="139" t="s">
        <v>229</v>
      </c>
      <c r="C74" s="3"/>
      <c r="D74" s="91"/>
      <c r="E74" s="1">
        <f>VLOOKUP(B74,Площадь!A:B,2,0)</f>
        <v>28.3</v>
      </c>
      <c r="F74">
        <f t="shared" si="133"/>
        <v>120</v>
      </c>
      <c r="G74" s="1">
        <v>31</v>
      </c>
      <c r="H74" s="1">
        <v>28</v>
      </c>
      <c r="I74" s="1">
        <v>31</v>
      </c>
      <c r="J74" s="1">
        <v>30</v>
      </c>
      <c r="L74" s="16">
        <f t="shared" si="134"/>
        <v>28.3</v>
      </c>
      <c r="M74" s="16">
        <f t="shared" si="135"/>
        <v>28.3</v>
      </c>
      <c r="N74" s="16">
        <f t="shared" si="136"/>
        <v>28.3</v>
      </c>
      <c r="O74" s="16">
        <f t="shared" si="137"/>
        <v>28.3</v>
      </c>
      <c r="P74" s="23"/>
      <c r="Q74" s="143">
        <f>VLOOKUP(B74,Лист4!L:M,2,0)</f>
        <v>12.172000000000001</v>
      </c>
      <c r="R74" s="23">
        <f>VLOOKUP(B74,Лист4!A:F,6,0)</f>
        <v>14.698</v>
      </c>
      <c r="S74" s="10">
        <f t="shared" si="151"/>
        <v>2.5259999999999998</v>
      </c>
      <c r="T74" s="12">
        <f t="shared" ref="T74:T77" si="163">$S74*T$122/G$1*G74</f>
        <v>0.81148455036443667</v>
      </c>
      <c r="U74" s="12">
        <f t="shared" ref="U74:U77" si="164">$S74*U$122/H$1*H74</f>
        <v>0.74694042042692443</v>
      </c>
      <c r="V74" s="12">
        <f t="shared" ref="V74:V77" si="165">$S74*V$122/I$1*I74</f>
        <v>0.56491618165510782</v>
      </c>
      <c r="W74" s="12">
        <f t="shared" ref="W74:W77" si="166">$S74*W$122/J$1*J74</f>
        <v>0.40265884755353104</v>
      </c>
      <c r="X74" s="95">
        <f t="shared" si="138"/>
        <v>0.29099111483075008</v>
      </c>
      <c r="Y74" s="95">
        <f t="shared" si="139"/>
        <v>0.28376759535315699</v>
      </c>
      <c r="Z74" s="95">
        <f t="shared" si="140"/>
        <v>0.1469779785895067</v>
      </c>
      <c r="AA74" s="95">
        <f t="shared" si="141"/>
        <v>3.1503242609727387E-2</v>
      </c>
      <c r="AB74" s="12">
        <f t="shared" si="142"/>
        <v>1.1024756651951868</v>
      </c>
      <c r="AC74" s="12">
        <f t="shared" si="143"/>
        <v>1.0307080157800814</v>
      </c>
      <c r="AD74" s="12">
        <f t="shared" si="144"/>
        <v>0.71189416024461449</v>
      </c>
      <c r="AE74" s="12">
        <f t="shared" si="145"/>
        <v>0.43416209016325841</v>
      </c>
      <c r="AF74" s="32">
        <f t="shared" si="146"/>
        <v>2997.432888045978</v>
      </c>
      <c r="AG74" s="32">
        <f t="shared" si="147"/>
        <v>2802.3095674632013</v>
      </c>
      <c r="AH74" s="32">
        <f t="shared" si="148"/>
        <v>1935.512080756263</v>
      </c>
      <c r="AI74" s="32">
        <f t="shared" si="149"/>
        <v>1180.4085739776704</v>
      </c>
      <c r="AK74" s="32">
        <f t="shared" si="150"/>
        <v>8915.6631102431129</v>
      </c>
      <c r="AL74" s="12">
        <f t="shared" si="152"/>
        <v>0.75323993138314116</v>
      </c>
      <c r="AM74">
        <f>VLOOKUP(A74,Лист3!A:B,2,0)</f>
        <v>3738.92</v>
      </c>
      <c r="AN74" s="32">
        <f t="shared" si="153"/>
        <v>2228.9157775607778</v>
      </c>
      <c r="AO74" s="11">
        <f t="shared" si="154"/>
        <v>2.8968550630593119E-2</v>
      </c>
    </row>
    <row r="75" spans="1:41" x14ac:dyDescent="0.3">
      <c r="A75" s="139" t="s">
        <v>139</v>
      </c>
      <c r="B75" s="139" t="s">
        <v>230</v>
      </c>
      <c r="C75" s="91"/>
      <c r="D75" s="91"/>
      <c r="E75" s="1">
        <f>VLOOKUP(B75,Площадь!A:B,2,0)</f>
        <v>70.3</v>
      </c>
      <c r="F75">
        <f t="shared" si="133"/>
        <v>120</v>
      </c>
      <c r="G75" s="1">
        <v>31</v>
      </c>
      <c r="H75" s="1">
        <v>28</v>
      </c>
      <c r="I75" s="1">
        <v>31</v>
      </c>
      <c r="J75" s="1">
        <v>30</v>
      </c>
      <c r="L75" s="16">
        <f t="shared" si="134"/>
        <v>70.3</v>
      </c>
      <c r="M75" s="16">
        <f t="shared" si="135"/>
        <v>70.3</v>
      </c>
      <c r="N75" s="16">
        <f t="shared" si="136"/>
        <v>70.3</v>
      </c>
      <c r="O75" s="16">
        <f t="shared" si="137"/>
        <v>70.3</v>
      </c>
      <c r="P75" s="23"/>
      <c r="Q75" s="143">
        <f>VLOOKUP(B75,Лист4!L:M,2,0)</f>
        <v>0.95799999999999996</v>
      </c>
      <c r="R75" s="23">
        <f>VLOOKUP(B75,Лист4!A:F,6,0)</f>
        <v>1.18</v>
      </c>
      <c r="S75" s="10">
        <f t="shared" si="151"/>
        <v>0.22199999999999998</v>
      </c>
      <c r="T75" s="12">
        <f t="shared" si="163"/>
        <v>7.1318119628228399E-2</v>
      </c>
      <c r="U75" s="12">
        <f t="shared" si="164"/>
        <v>6.5645595144409027E-2</v>
      </c>
      <c r="V75" s="12">
        <f t="shared" si="165"/>
        <v>4.9648215489878827E-2</v>
      </c>
      <c r="W75" s="12">
        <f t="shared" si="166"/>
        <v>3.5388069737483728E-2</v>
      </c>
      <c r="X75" s="95">
        <f t="shared" si="138"/>
        <v>0.72285071987991978</v>
      </c>
      <c r="Y75" s="95">
        <f t="shared" si="139"/>
        <v>0.70490678280307195</v>
      </c>
      <c r="Z75" s="95">
        <f t="shared" si="140"/>
        <v>0.36510784080714914</v>
      </c>
      <c r="AA75" s="95">
        <f t="shared" si="141"/>
        <v>7.8257171571160244E-2</v>
      </c>
      <c r="AB75" s="12">
        <f t="shared" si="142"/>
        <v>0.79416883950814821</v>
      </c>
      <c r="AC75" s="12">
        <f t="shared" si="143"/>
        <v>0.77055237794748099</v>
      </c>
      <c r="AD75" s="12">
        <f t="shared" si="144"/>
        <v>0.41475605629702794</v>
      </c>
      <c r="AE75" s="12">
        <f t="shared" si="145"/>
        <v>0.11364524130864398</v>
      </c>
      <c r="AF75" s="32">
        <f t="shared" si="146"/>
        <v>2159.2021242315436</v>
      </c>
      <c r="AG75" s="32">
        <f t="shared" si="147"/>
        <v>2094.9932162111704</v>
      </c>
      <c r="AH75" s="32">
        <f t="shared" si="148"/>
        <v>1127.6470609814855</v>
      </c>
      <c r="AI75" s="32">
        <f t="shared" si="149"/>
        <v>308.98095497476743</v>
      </c>
      <c r="AK75" s="32">
        <f t="shared" si="150"/>
        <v>5690.823356398967</v>
      </c>
      <c r="AL75" s="12">
        <f t="shared" si="152"/>
        <v>1.8711225150613011</v>
      </c>
      <c r="AM75">
        <f>VLOOKUP(A75,Лист3!A:B,2,0)</f>
        <v>5065.72</v>
      </c>
      <c r="AN75" s="32">
        <f t="shared" si="153"/>
        <v>1422.705839099742</v>
      </c>
      <c r="AO75" s="11">
        <f t="shared" si="154"/>
        <v>7.4435366822948133E-3</v>
      </c>
    </row>
    <row r="76" spans="1:41" x14ac:dyDescent="0.3">
      <c r="A76" s="139" t="s">
        <v>140</v>
      </c>
      <c r="B76" s="139" t="s">
        <v>231</v>
      </c>
      <c r="C76" s="3"/>
      <c r="D76" s="91"/>
      <c r="E76" s="1">
        <f>VLOOKUP(B76,Площадь!A:B,2,0)</f>
        <v>43</v>
      </c>
      <c r="F76">
        <f t="shared" si="133"/>
        <v>120</v>
      </c>
      <c r="G76" s="1">
        <v>31</v>
      </c>
      <c r="H76" s="1">
        <v>28</v>
      </c>
      <c r="I76" s="1">
        <v>31</v>
      </c>
      <c r="J76" s="1">
        <v>30</v>
      </c>
      <c r="L76" s="16">
        <f t="shared" si="134"/>
        <v>43</v>
      </c>
      <c r="M76" s="16">
        <f t="shared" si="135"/>
        <v>43</v>
      </c>
      <c r="N76" s="16">
        <f t="shared" si="136"/>
        <v>43</v>
      </c>
      <c r="O76" s="16">
        <f t="shared" si="137"/>
        <v>43</v>
      </c>
      <c r="P76" s="23"/>
      <c r="Q76" s="143">
        <f>VLOOKUP(B76,Лист4!L:M,2,0)</f>
        <v>10.359</v>
      </c>
      <c r="R76" s="23">
        <f>VLOOKUP(B76,Лист4!A:F,6,0)</f>
        <v>12.802</v>
      </c>
      <c r="S76" s="10">
        <f t="shared" si="151"/>
        <v>2.4429999999999996</v>
      </c>
      <c r="T76" s="12">
        <f t="shared" si="163"/>
        <v>0.78482056870163053</v>
      </c>
      <c r="U76" s="12">
        <f t="shared" si="164"/>
        <v>0.7223972474675282</v>
      </c>
      <c r="V76" s="12">
        <f t="shared" si="165"/>
        <v>0.54635401099898184</v>
      </c>
      <c r="W76" s="12">
        <f t="shared" si="166"/>
        <v>0.38942817283185921</v>
      </c>
      <c r="X76" s="95">
        <f t="shared" si="138"/>
        <v>0.44214197659795945</v>
      </c>
      <c r="Y76" s="95">
        <f t="shared" si="139"/>
        <v>0.43116631096062724</v>
      </c>
      <c r="Z76" s="95">
        <f t="shared" si="140"/>
        <v>0.22332343036568156</v>
      </c>
      <c r="AA76" s="95">
        <f t="shared" si="141"/>
        <v>4.7867117746228892E-2</v>
      </c>
      <c r="AB76" s="12">
        <f t="shared" si="142"/>
        <v>1.22696254529959</v>
      </c>
      <c r="AC76" s="12">
        <f t="shared" si="143"/>
        <v>1.1535635584281554</v>
      </c>
      <c r="AD76" s="12">
        <f t="shared" si="144"/>
        <v>0.76967744136466343</v>
      </c>
      <c r="AE76" s="12">
        <f t="shared" si="145"/>
        <v>0.43729529057808808</v>
      </c>
      <c r="AF76" s="32">
        <f t="shared" si="146"/>
        <v>3335.8903074114314</v>
      </c>
      <c r="AG76" s="32">
        <f t="shared" si="147"/>
        <v>3136.3316739256375</v>
      </c>
      <c r="AH76" s="32">
        <f t="shared" si="148"/>
        <v>2092.6144211310743</v>
      </c>
      <c r="AI76" s="32">
        <f t="shared" si="149"/>
        <v>1188.9271819295175</v>
      </c>
      <c r="AK76" s="32">
        <f t="shared" si="150"/>
        <v>9753.7635843976605</v>
      </c>
      <c r="AL76" s="12">
        <f t="shared" si="152"/>
        <v>1.144498835670497</v>
      </c>
      <c r="AM76">
        <f>VLOOKUP(A76,Лист3!A:B,2,0)</f>
        <v>4853.6400000000003</v>
      </c>
      <c r="AN76" s="32">
        <f t="shared" si="153"/>
        <v>2438.4408960994147</v>
      </c>
      <c r="AO76" s="11">
        <f t="shared" si="154"/>
        <v>2.0857551370177304E-2</v>
      </c>
    </row>
    <row r="77" spans="1:41" x14ac:dyDescent="0.3">
      <c r="A77" s="139" t="s">
        <v>141</v>
      </c>
      <c r="B77" s="139" t="s">
        <v>232</v>
      </c>
      <c r="C77" s="91"/>
      <c r="D77" s="3"/>
      <c r="E77" s="1">
        <f>VLOOKUP(B77,Площадь!A:B,2,0)</f>
        <v>63.5</v>
      </c>
      <c r="F77">
        <f t="shared" si="133"/>
        <v>120</v>
      </c>
      <c r="G77" s="1">
        <v>31</v>
      </c>
      <c r="H77" s="1">
        <v>28</v>
      </c>
      <c r="I77" s="1">
        <v>31</v>
      </c>
      <c r="J77" s="1">
        <v>30</v>
      </c>
      <c r="L77" s="16">
        <f t="shared" si="134"/>
        <v>63.5</v>
      </c>
      <c r="M77" s="16">
        <f t="shared" si="135"/>
        <v>63.5</v>
      </c>
      <c r="N77" s="16">
        <f t="shared" si="136"/>
        <v>63.5</v>
      </c>
      <c r="O77" s="16">
        <f t="shared" si="137"/>
        <v>63.5</v>
      </c>
      <c r="P77" s="23"/>
      <c r="Q77" s="143">
        <f>VLOOKUP(B77,Лист4!L:M,2,0)</f>
        <v>3.7</v>
      </c>
      <c r="R77" s="23">
        <f>VLOOKUP(B77,Лист4!A:F,6,0)</f>
        <v>5.53</v>
      </c>
      <c r="S77" s="10">
        <f t="shared" si="151"/>
        <v>1.83</v>
      </c>
      <c r="T77" s="12">
        <f t="shared" si="163"/>
        <v>0.58789260774620711</v>
      </c>
      <c r="U77" s="12">
        <f t="shared" si="164"/>
        <v>0.5411326086228313</v>
      </c>
      <c r="V77" s="12">
        <f t="shared" si="165"/>
        <v>0.40926231687602826</v>
      </c>
      <c r="W77" s="12">
        <f t="shared" si="166"/>
        <v>0.29171246675493345</v>
      </c>
      <c r="X77" s="95">
        <f t="shared" si="138"/>
        <v>0.6529305933481494</v>
      </c>
      <c r="Y77" s="95">
        <f t="shared" si="139"/>
        <v>0.63672234293022856</v>
      </c>
      <c r="Z77" s="95">
        <f t="shared" si="140"/>
        <v>0.32979157740048326</v>
      </c>
      <c r="AA77" s="95">
        <f t="shared" si="141"/>
        <v>7.0687487834547313E-2</v>
      </c>
      <c r="AB77" s="12">
        <f t="shared" si="142"/>
        <v>1.2408232010943565</v>
      </c>
      <c r="AC77" s="12">
        <f t="shared" si="143"/>
        <v>1.1778549515530599</v>
      </c>
      <c r="AD77" s="12">
        <f t="shared" si="144"/>
        <v>0.73905389427651147</v>
      </c>
      <c r="AE77" s="12">
        <f t="shared" si="145"/>
        <v>0.36239995458948077</v>
      </c>
      <c r="AF77" s="32">
        <f t="shared" si="146"/>
        <v>3373.5749355993585</v>
      </c>
      <c r="AG77" s="32">
        <f t="shared" si="147"/>
        <v>3202.3755993814902</v>
      </c>
      <c r="AH77" s="32">
        <f t="shared" si="148"/>
        <v>2009.3545088368651</v>
      </c>
      <c r="AI77" s="32">
        <f t="shared" si="149"/>
        <v>985.30024453697217</v>
      </c>
      <c r="AK77" s="32">
        <f t="shared" si="150"/>
        <v>9570.6052883546872</v>
      </c>
      <c r="AL77" s="12">
        <f t="shared" si="152"/>
        <v>1.6901320015134087</v>
      </c>
      <c r="AM77">
        <f>VLOOKUP(A77,Лист3!A:B,2,0)</f>
        <v>7928.08</v>
      </c>
      <c r="AN77" s="32">
        <f t="shared" si="153"/>
        <v>2392.6513220886713</v>
      </c>
      <c r="AO77" s="11">
        <f t="shared" si="154"/>
        <v>1.3858787407533104E-2</v>
      </c>
    </row>
    <row r="78" spans="1:41" x14ac:dyDescent="0.3">
      <c r="A78" s="139" t="s">
        <v>142</v>
      </c>
      <c r="B78" s="139" t="s">
        <v>233</v>
      </c>
      <c r="C78" s="91"/>
      <c r="D78" s="92"/>
      <c r="E78" s="1">
        <f>VLOOKUP(B78,Площадь!A:B,2,0)</f>
        <v>45</v>
      </c>
      <c r="F78">
        <f t="shared" si="133"/>
        <v>120</v>
      </c>
      <c r="G78" s="1">
        <v>31</v>
      </c>
      <c r="H78" s="1">
        <v>28</v>
      </c>
      <c r="I78" s="1">
        <v>31</v>
      </c>
      <c r="J78" s="1">
        <v>30</v>
      </c>
      <c r="L78" s="16">
        <f t="shared" si="134"/>
        <v>45</v>
      </c>
      <c r="M78" s="16">
        <f t="shared" si="135"/>
        <v>45</v>
      </c>
      <c r="N78" s="16">
        <f t="shared" si="136"/>
        <v>45</v>
      </c>
      <c r="O78" s="16">
        <f t="shared" si="137"/>
        <v>45</v>
      </c>
      <c r="P78" s="23"/>
      <c r="Q78" s="143">
        <f>VLOOKUP(B78,Лист4!L:M,2,0)</f>
        <v>17.958360904832631</v>
      </c>
      <c r="R78" s="23" t="str">
        <f>VLOOKUP(B78,Лист4!A:F,6,0)</f>
        <v>нет</v>
      </c>
      <c r="S78" s="10" t="e">
        <f t="shared" si="151"/>
        <v>#VALUE!</v>
      </c>
      <c r="T78" s="25">
        <f>$T$125*$E78*G78</f>
        <v>0.43343345837525699</v>
      </c>
      <c r="U78" s="25">
        <f t="shared" ref="U78" si="167">$T$125*$E78*H78</f>
        <v>0.3914882849841031</v>
      </c>
      <c r="V78" s="25">
        <f t="shared" ref="V78" si="168">$T$125*$E78*I78</f>
        <v>0.43343345837525699</v>
      </c>
      <c r="W78" s="25">
        <f t="shared" ref="W78" si="169">$T$125*$E78*J78</f>
        <v>0.419451733911539</v>
      </c>
      <c r="X78" s="95">
        <f t="shared" si="138"/>
        <v>0.462706719695539</v>
      </c>
      <c r="Y78" s="95">
        <f t="shared" si="139"/>
        <v>0.45122055798205174</v>
      </c>
      <c r="Z78" s="95">
        <f t="shared" si="140"/>
        <v>0.23371056666175977</v>
      </c>
      <c r="AA78" s="95">
        <f t="shared" si="141"/>
        <v>5.0093495315820934E-2</v>
      </c>
      <c r="AB78" s="12">
        <f t="shared" si="142"/>
        <v>0.89614017807079605</v>
      </c>
      <c r="AC78" s="12">
        <f t="shared" si="143"/>
        <v>0.84270884296615489</v>
      </c>
      <c r="AD78" s="12">
        <f t="shared" si="144"/>
        <v>0.66714402503701675</v>
      </c>
      <c r="AE78" s="12">
        <f t="shared" si="145"/>
        <v>0.46954522922735992</v>
      </c>
      <c r="AF78" s="32">
        <f t="shared" si="146"/>
        <v>2436.4438389424417</v>
      </c>
      <c r="AG78" s="32">
        <f t="shared" si="147"/>
        <v>2291.1736564332414</v>
      </c>
      <c r="AH78" s="32">
        <f t="shared" si="148"/>
        <v>1813.844518151142</v>
      </c>
      <c r="AI78" s="32">
        <f t="shared" si="149"/>
        <v>1276.6089601279307</v>
      </c>
      <c r="AK78" s="32">
        <f t="shared" si="150"/>
        <v>7818.070973654756</v>
      </c>
      <c r="AL78" s="12">
        <f t="shared" si="152"/>
        <v>1.1977313396551714</v>
      </c>
      <c r="AM78">
        <f>VLOOKUP(A78,Лист3!A:B,2,0)</f>
        <v>5757.36</v>
      </c>
      <c r="AN78" s="32">
        <f t="shared" si="153"/>
        <v>1954.5177434136885</v>
      </c>
      <c r="AO78" s="11">
        <f t="shared" si="154"/>
        <v>1.5975212640562928E-2</v>
      </c>
    </row>
    <row r="79" spans="1:41" x14ac:dyDescent="0.3">
      <c r="A79" s="139" t="s">
        <v>143</v>
      </c>
      <c r="B79" s="139" t="s">
        <v>234</v>
      </c>
      <c r="C79" s="92"/>
      <c r="D79" s="3"/>
      <c r="E79" s="1">
        <f>VLOOKUP(B79,Площадь!A:B,2,0)</f>
        <v>53.4</v>
      </c>
      <c r="F79">
        <f t="shared" si="133"/>
        <v>120</v>
      </c>
      <c r="G79" s="1">
        <v>31</v>
      </c>
      <c r="H79" s="1">
        <v>28</v>
      </c>
      <c r="I79" s="1">
        <v>31</v>
      </c>
      <c r="J79" s="1">
        <v>30</v>
      </c>
      <c r="L79" s="16">
        <f t="shared" si="134"/>
        <v>53.4</v>
      </c>
      <c r="M79" s="16">
        <f t="shared" si="135"/>
        <v>53.4</v>
      </c>
      <c r="N79" s="16">
        <f t="shared" si="136"/>
        <v>53.4</v>
      </c>
      <c r="O79" s="16">
        <f t="shared" si="137"/>
        <v>53.4</v>
      </c>
      <c r="P79" s="23"/>
      <c r="Q79" s="143">
        <f>VLOOKUP(B79,Лист4!L:M,2,0)</f>
        <v>14.6</v>
      </c>
      <c r="R79" s="23">
        <f>VLOOKUP(B79,Лист4!A:F,6,0)</f>
        <v>16.73</v>
      </c>
      <c r="S79" s="10">
        <f t="shared" si="151"/>
        <v>2.1300000000000008</v>
      </c>
      <c r="T79" s="12">
        <f>$S79*T$122/G$1*G79</f>
        <v>0.68426844508165119</v>
      </c>
      <c r="U79" s="12">
        <f t="shared" ref="U79" si="170">$S79*U$122/H$1*H79</f>
        <v>0.62984287233149239</v>
      </c>
      <c r="V79" s="12">
        <f t="shared" ref="V79" si="171">$S79*V$122/I$1*I79</f>
        <v>0.47635449997045926</v>
      </c>
      <c r="W79" s="12">
        <f t="shared" ref="W79" si="172">$S79*W$122/J$1*J79</f>
        <v>0.33953418261639806</v>
      </c>
      <c r="X79" s="95">
        <f t="shared" si="138"/>
        <v>0.54907864070537293</v>
      </c>
      <c r="Y79" s="95">
        <f t="shared" si="139"/>
        <v>0.53544839547203471</v>
      </c>
      <c r="Z79" s="95">
        <f t="shared" si="140"/>
        <v>0.27733653910528827</v>
      </c>
      <c r="AA79" s="95">
        <f t="shared" si="141"/>
        <v>5.9444281108107504E-2</v>
      </c>
      <c r="AB79" s="12">
        <f t="shared" si="142"/>
        <v>1.2333470857870241</v>
      </c>
      <c r="AC79" s="12">
        <f t="shared" si="143"/>
        <v>1.1652912678035272</v>
      </c>
      <c r="AD79" s="12">
        <f t="shared" si="144"/>
        <v>0.75369103907574753</v>
      </c>
      <c r="AE79" s="12">
        <f t="shared" si="145"/>
        <v>0.39897846372450557</v>
      </c>
      <c r="AF79" s="32">
        <f t="shared" si="146"/>
        <v>3353.2487237794771</v>
      </c>
      <c r="AG79" s="32">
        <f t="shared" si="147"/>
        <v>3168.2172047295862</v>
      </c>
      <c r="AH79" s="32">
        <f t="shared" si="148"/>
        <v>2049.1502708599241</v>
      </c>
      <c r="AI79" s="32">
        <f t="shared" si="149"/>
        <v>1084.7506267434603</v>
      </c>
      <c r="AK79" s="32">
        <f t="shared" si="150"/>
        <v>9655.3668261124476</v>
      </c>
      <c r="AL79" s="12">
        <f t="shared" si="152"/>
        <v>1.4213078563908035</v>
      </c>
      <c r="AM79">
        <f>VLOOKUP(A79,Лист3!A:B,2,0)</f>
        <v>7458.28</v>
      </c>
      <c r="AN79" s="32">
        <f t="shared" si="153"/>
        <v>2413.8417065281114</v>
      </c>
      <c r="AO79" s="11">
        <f t="shared" si="154"/>
        <v>1.662597311044384E-2</v>
      </c>
    </row>
    <row r="80" spans="1:41" x14ac:dyDescent="0.3">
      <c r="A80" s="139" t="s">
        <v>144</v>
      </c>
      <c r="B80" s="139" t="s">
        <v>23</v>
      </c>
      <c r="C80" s="3"/>
      <c r="D80" s="91"/>
      <c r="E80" s="1">
        <f>VLOOKUP(B80,Площадь!A:B,2,0)</f>
        <v>28.3</v>
      </c>
      <c r="F80">
        <f t="shared" si="133"/>
        <v>120</v>
      </c>
      <c r="G80" s="1">
        <v>31</v>
      </c>
      <c r="H80" s="1">
        <v>28</v>
      </c>
      <c r="I80" s="1">
        <v>31</v>
      </c>
      <c r="J80" s="1">
        <v>30</v>
      </c>
      <c r="L80" s="16">
        <f t="shared" si="134"/>
        <v>28.3</v>
      </c>
      <c r="M80" s="16">
        <f t="shared" si="135"/>
        <v>28.3</v>
      </c>
      <c r="N80" s="16">
        <f t="shared" si="136"/>
        <v>28.3</v>
      </c>
      <c r="O80" s="16">
        <f t="shared" si="137"/>
        <v>28.3</v>
      </c>
      <c r="P80" s="23"/>
      <c r="Q80" s="143">
        <f>VLOOKUP(B80,Лист4!L:M,2,0)</f>
        <v>11.455393635705855</v>
      </c>
      <c r="R80" s="23" t="str">
        <f>VLOOKUP(B80,Лист4!A:F,6,0)</f>
        <v>нет</v>
      </c>
      <c r="S80" s="10" t="e">
        <f t="shared" si="151"/>
        <v>#VALUE!</v>
      </c>
      <c r="T80" s="25">
        <f t="shared" ref="T80:T82" si="173">$T$125*$E80*G80</f>
        <v>0.27258148604488386</v>
      </c>
      <c r="U80" s="25">
        <f t="shared" ref="U80:U82" si="174">$T$125*$E80*H80</f>
        <v>0.2462026325566693</v>
      </c>
      <c r="V80" s="25">
        <f t="shared" ref="V80:V82" si="175">$T$125*$E80*I80</f>
        <v>0.27258148604488386</v>
      </c>
      <c r="W80" s="25">
        <f t="shared" ref="W80:W82" si="176">$T$125*$E80*J80</f>
        <v>0.26378853488214571</v>
      </c>
      <c r="X80" s="95">
        <f t="shared" si="138"/>
        <v>0.29099111483075008</v>
      </c>
      <c r="Y80" s="95">
        <f t="shared" si="139"/>
        <v>0.28376759535315699</v>
      </c>
      <c r="Z80" s="95">
        <f t="shared" si="140"/>
        <v>0.1469779785895067</v>
      </c>
      <c r="AA80" s="95">
        <f t="shared" si="141"/>
        <v>3.1503242609727387E-2</v>
      </c>
      <c r="AB80" s="12">
        <f t="shared" si="142"/>
        <v>0.56357260087563388</v>
      </c>
      <c r="AC80" s="12">
        <f t="shared" si="143"/>
        <v>0.52997022790982629</v>
      </c>
      <c r="AD80" s="12">
        <f t="shared" si="144"/>
        <v>0.41955946463439053</v>
      </c>
      <c r="AE80" s="12">
        <f t="shared" si="145"/>
        <v>0.29529177749187308</v>
      </c>
      <c r="AF80" s="32">
        <f t="shared" si="146"/>
        <v>1532.2524587126909</v>
      </c>
      <c r="AG80" s="32">
        <f t="shared" si="147"/>
        <v>1440.893655045794</v>
      </c>
      <c r="AH80" s="32">
        <f t="shared" si="148"/>
        <v>1140.7066636372738</v>
      </c>
      <c r="AI80" s="32">
        <f t="shared" si="149"/>
        <v>802.84519048045445</v>
      </c>
      <c r="AK80" s="32">
        <f t="shared" si="150"/>
        <v>4916.6979678762127</v>
      </c>
      <c r="AL80" s="12">
        <f t="shared" si="152"/>
        <v>0.75323993138314116</v>
      </c>
      <c r="AM80">
        <f>VLOOKUP(A80,Лист3!A:B,2,0)</f>
        <v>3620.4</v>
      </c>
      <c r="AN80" s="32">
        <f t="shared" si="153"/>
        <v>1229.1744919690534</v>
      </c>
      <c r="AO80" s="11">
        <f t="shared" si="154"/>
        <v>1.5975212640562932E-2</v>
      </c>
    </row>
    <row r="81" spans="1:41" x14ac:dyDescent="0.3">
      <c r="A81" s="139" t="s">
        <v>145</v>
      </c>
      <c r="B81" s="139" t="s">
        <v>235</v>
      </c>
      <c r="C81" s="91"/>
      <c r="D81" s="3"/>
      <c r="E81" s="1">
        <f>VLOOKUP(B81,Площадь!A:B,2,0)</f>
        <v>28.3</v>
      </c>
      <c r="F81">
        <f t="shared" si="133"/>
        <v>120</v>
      </c>
      <c r="G81" s="1">
        <v>31</v>
      </c>
      <c r="H81" s="1">
        <v>28</v>
      </c>
      <c r="I81" s="1">
        <v>31</v>
      </c>
      <c r="J81" s="1">
        <v>30</v>
      </c>
      <c r="L81" s="16">
        <f t="shared" si="134"/>
        <v>28.3</v>
      </c>
      <c r="M81" s="16">
        <f t="shared" si="135"/>
        <v>28.3</v>
      </c>
      <c r="N81" s="16">
        <f t="shared" si="136"/>
        <v>28.3</v>
      </c>
      <c r="O81" s="16">
        <f t="shared" si="137"/>
        <v>28.3</v>
      </c>
      <c r="P81" s="23"/>
      <c r="Q81" s="143">
        <f>VLOOKUP(B81,Лист4!L:M,2,0)</f>
        <v>8.9643936357058518</v>
      </c>
      <c r="R81" s="23" t="str">
        <f>VLOOKUP(B81,Лист4!A:F,6,0)</f>
        <v>нет</v>
      </c>
      <c r="S81" s="10" t="e">
        <f t="shared" si="151"/>
        <v>#VALUE!</v>
      </c>
      <c r="T81" s="25">
        <f t="shared" si="173"/>
        <v>0.27258148604488386</v>
      </c>
      <c r="U81" s="25">
        <f t="shared" si="174"/>
        <v>0.2462026325566693</v>
      </c>
      <c r="V81" s="25">
        <f t="shared" si="175"/>
        <v>0.27258148604488386</v>
      </c>
      <c r="W81" s="25">
        <f t="shared" si="176"/>
        <v>0.26378853488214571</v>
      </c>
      <c r="X81" s="95">
        <f t="shared" si="138"/>
        <v>0.29099111483075008</v>
      </c>
      <c r="Y81" s="95">
        <f t="shared" si="139"/>
        <v>0.28376759535315699</v>
      </c>
      <c r="Z81" s="95">
        <f t="shared" si="140"/>
        <v>0.1469779785895067</v>
      </c>
      <c r="AA81" s="95">
        <f t="shared" si="141"/>
        <v>3.1503242609727387E-2</v>
      </c>
      <c r="AB81" s="12">
        <f t="shared" si="142"/>
        <v>0.56357260087563388</v>
      </c>
      <c r="AC81" s="12">
        <f t="shared" si="143"/>
        <v>0.52997022790982629</v>
      </c>
      <c r="AD81" s="12">
        <f t="shared" si="144"/>
        <v>0.41955946463439053</v>
      </c>
      <c r="AE81" s="12">
        <f t="shared" si="145"/>
        <v>0.29529177749187308</v>
      </c>
      <c r="AF81" s="32">
        <f t="shared" si="146"/>
        <v>1532.2524587126909</v>
      </c>
      <c r="AG81" s="32">
        <f t="shared" si="147"/>
        <v>1440.893655045794</v>
      </c>
      <c r="AH81" s="32">
        <f t="shared" si="148"/>
        <v>1140.7066636372738</v>
      </c>
      <c r="AI81" s="32">
        <f t="shared" si="149"/>
        <v>802.84519048045445</v>
      </c>
      <c r="AK81" s="32">
        <f t="shared" si="150"/>
        <v>4916.6979678762127</v>
      </c>
      <c r="AL81" s="12">
        <f t="shared" si="152"/>
        <v>0.75323993138314116</v>
      </c>
      <c r="AM81">
        <f>VLOOKUP(A81,Лист3!A:B,2,0)</f>
        <v>3620.4</v>
      </c>
      <c r="AN81" s="32">
        <f t="shared" si="153"/>
        <v>1229.1744919690534</v>
      </c>
      <c r="AO81" s="11">
        <f t="shared" si="154"/>
        <v>1.5975212640562932E-2</v>
      </c>
    </row>
    <row r="82" spans="1:41" x14ac:dyDescent="0.3">
      <c r="A82" s="139" t="s">
        <v>146</v>
      </c>
      <c r="B82" s="139" t="s">
        <v>236</v>
      </c>
      <c r="C82" s="3"/>
      <c r="D82" s="3"/>
      <c r="E82" s="1">
        <f>VLOOKUP(B82,Площадь!A:B,2,0)</f>
        <v>70.3</v>
      </c>
      <c r="F82">
        <f t="shared" si="133"/>
        <v>120</v>
      </c>
      <c r="G82" s="1">
        <v>31</v>
      </c>
      <c r="H82" s="1">
        <v>28</v>
      </c>
      <c r="I82" s="1">
        <v>31</v>
      </c>
      <c r="J82" s="1">
        <v>30</v>
      </c>
      <c r="L82" s="16">
        <f t="shared" si="134"/>
        <v>70.3</v>
      </c>
      <c r="M82" s="16">
        <f t="shared" si="135"/>
        <v>70.3</v>
      </c>
      <c r="N82" s="16">
        <f t="shared" si="136"/>
        <v>70.3</v>
      </c>
      <c r="O82" s="16">
        <f t="shared" si="137"/>
        <v>70.3</v>
      </c>
      <c r="P82" s="23"/>
      <c r="Q82" s="143">
        <f>VLOOKUP(B82,Лист4!L:M,2,0)</f>
        <v>12.482519999999999</v>
      </c>
      <c r="R82" s="23" t="str">
        <f>VLOOKUP(B82,Лист4!A:F,6,0)</f>
        <v>нет</v>
      </c>
      <c r="S82" s="10" t="e">
        <f t="shared" si="151"/>
        <v>#VALUE!</v>
      </c>
      <c r="T82" s="25">
        <f t="shared" si="173"/>
        <v>0.6771193805284571</v>
      </c>
      <c r="U82" s="25">
        <f t="shared" si="174"/>
        <v>0.61159169854183215</v>
      </c>
      <c r="V82" s="25">
        <f t="shared" si="175"/>
        <v>0.6771193805284571</v>
      </c>
      <c r="W82" s="25">
        <f t="shared" si="176"/>
        <v>0.65527681986624875</v>
      </c>
      <c r="X82" s="95">
        <f t="shared" si="138"/>
        <v>0.72285071987991978</v>
      </c>
      <c r="Y82" s="95">
        <f t="shared" si="139"/>
        <v>0.70490678280307195</v>
      </c>
      <c r="Z82" s="95">
        <f t="shared" si="140"/>
        <v>0.36510784080714914</v>
      </c>
      <c r="AA82" s="95">
        <f t="shared" si="141"/>
        <v>7.8257171571160244E-2</v>
      </c>
      <c r="AB82" s="12">
        <f t="shared" si="142"/>
        <v>1.3999701004083769</v>
      </c>
      <c r="AC82" s="12">
        <f t="shared" si="143"/>
        <v>1.3164984813449041</v>
      </c>
      <c r="AD82" s="12">
        <f t="shared" si="144"/>
        <v>1.0422272213356063</v>
      </c>
      <c r="AE82" s="12">
        <f t="shared" si="145"/>
        <v>0.73353399143740905</v>
      </c>
      <c r="AF82" s="32">
        <f t="shared" si="146"/>
        <v>3806.2667083923034</v>
      </c>
      <c r="AG82" s="32">
        <f t="shared" si="147"/>
        <v>3579.3224010501522</v>
      </c>
      <c r="AH82" s="32">
        <f t="shared" si="148"/>
        <v>2833.6282139116734</v>
      </c>
      <c r="AI82" s="32">
        <f t="shared" si="149"/>
        <v>1994.3468865998566</v>
      </c>
      <c r="AK82" s="32">
        <f t="shared" si="150"/>
        <v>12213.564209953985</v>
      </c>
      <c r="AL82" s="12">
        <f t="shared" si="152"/>
        <v>1.8711225150613011</v>
      </c>
      <c r="AM82">
        <f>VLOOKUP(A82,Лист3!A:B,2,0)</f>
        <v>9100.44</v>
      </c>
      <c r="AN82" s="32">
        <f t="shared" si="153"/>
        <v>3053.3910524884973</v>
      </c>
      <c r="AO82" s="11">
        <f t="shared" si="154"/>
        <v>1.5975212640562935E-2</v>
      </c>
    </row>
    <row r="83" spans="1:41" x14ac:dyDescent="0.3">
      <c r="A83" s="139" t="s">
        <v>147</v>
      </c>
      <c r="B83" s="139" t="s">
        <v>237</v>
      </c>
      <c r="C83" s="3"/>
      <c r="D83" s="3"/>
      <c r="E83" s="1">
        <f>VLOOKUP(B83,Площадь!A:B,2,0)</f>
        <v>43</v>
      </c>
      <c r="F83">
        <f t="shared" si="133"/>
        <v>120</v>
      </c>
      <c r="G83" s="1">
        <v>31</v>
      </c>
      <c r="H83" s="1">
        <v>28</v>
      </c>
      <c r="I83" s="1">
        <v>31</v>
      </c>
      <c r="J83" s="1">
        <v>30</v>
      </c>
      <c r="L83" s="16">
        <f t="shared" si="134"/>
        <v>43</v>
      </c>
      <c r="M83" s="16">
        <f t="shared" si="135"/>
        <v>43</v>
      </c>
      <c r="N83" s="16">
        <f t="shared" si="136"/>
        <v>43</v>
      </c>
      <c r="O83" s="16">
        <f t="shared" si="137"/>
        <v>43</v>
      </c>
      <c r="P83" s="23"/>
      <c r="Q83" s="143">
        <f>VLOOKUP(B83,Лист4!L:M,2,0)</f>
        <v>2.2040000000000002</v>
      </c>
      <c r="R83" s="23">
        <f>VLOOKUP(B83,Лист4!A:F,6,0)</f>
        <v>3.9420000000000002</v>
      </c>
      <c r="S83" s="10">
        <f t="shared" si="151"/>
        <v>1.738</v>
      </c>
      <c r="T83" s="12">
        <f t="shared" ref="T83:T84" si="177">$S83*T$122/G$1*G83</f>
        <v>0.5583373509633377</v>
      </c>
      <c r="U83" s="12">
        <f t="shared" ref="U83:U84" si="178">$S83*U$122/H$1*H83</f>
        <v>0.51392812775217522</v>
      </c>
      <c r="V83" s="12">
        <f t="shared" ref="V83:V84" si="179">$S83*V$122/I$1*I83</f>
        <v>0.38868738072706943</v>
      </c>
      <c r="W83" s="12">
        <f t="shared" ref="W83:W84" si="180">$S83*W$122/J$1*J83</f>
        <v>0.27704714055741769</v>
      </c>
      <c r="X83" s="95">
        <f t="shared" si="138"/>
        <v>0.44214197659795945</v>
      </c>
      <c r="Y83" s="95">
        <f t="shared" si="139"/>
        <v>0.43116631096062724</v>
      </c>
      <c r="Z83" s="95">
        <f t="shared" si="140"/>
        <v>0.22332343036568156</v>
      </c>
      <c r="AA83" s="95">
        <f t="shared" si="141"/>
        <v>4.7867117746228892E-2</v>
      </c>
      <c r="AB83" s="12">
        <f t="shared" si="142"/>
        <v>1.0004793275612971</v>
      </c>
      <c r="AC83" s="12">
        <f t="shared" si="143"/>
        <v>0.94509443871280241</v>
      </c>
      <c r="AD83" s="12">
        <f t="shared" si="144"/>
        <v>0.61201081109275102</v>
      </c>
      <c r="AE83" s="12">
        <f t="shared" si="145"/>
        <v>0.32491425830364656</v>
      </c>
      <c r="AF83" s="32">
        <f t="shared" si="146"/>
        <v>2720.1232053602057</v>
      </c>
      <c r="AG83" s="32">
        <f t="shared" si="147"/>
        <v>2569.5416618611416</v>
      </c>
      <c r="AH83" s="32">
        <f t="shared" si="148"/>
        <v>1663.9472334151935</v>
      </c>
      <c r="AI83" s="32">
        <f t="shared" si="149"/>
        <v>883.3833837611204</v>
      </c>
      <c r="AK83" s="32">
        <f t="shared" si="150"/>
        <v>7836.9954843976602</v>
      </c>
      <c r="AL83" s="12">
        <f t="shared" si="152"/>
        <v>1.144498835670497</v>
      </c>
      <c r="AM83">
        <f>VLOOKUP(A83,Лист3!A:B,2,0)</f>
        <v>4259.84</v>
      </c>
      <c r="AN83" s="32">
        <f t="shared" si="153"/>
        <v>1959.2488710994153</v>
      </c>
      <c r="AO83" s="11">
        <f t="shared" si="154"/>
        <v>1.6758714160874981E-2</v>
      </c>
    </row>
    <row r="84" spans="1:41" x14ac:dyDescent="0.3">
      <c r="A84" s="139" t="s">
        <v>148</v>
      </c>
      <c r="B84" s="139" t="s">
        <v>238</v>
      </c>
      <c r="C84" s="91"/>
      <c r="D84" s="3"/>
      <c r="E84" s="1">
        <f>VLOOKUP(B84,Площадь!A:B,2,0)</f>
        <v>63.5</v>
      </c>
      <c r="F84">
        <f t="shared" si="133"/>
        <v>120</v>
      </c>
      <c r="G84" s="1">
        <v>31</v>
      </c>
      <c r="H84" s="1">
        <v>28</v>
      </c>
      <c r="I84" s="1">
        <v>31</v>
      </c>
      <c r="J84" s="1">
        <v>30</v>
      </c>
      <c r="L84" s="16">
        <f t="shared" si="134"/>
        <v>63.5</v>
      </c>
      <c r="M84" s="16">
        <f t="shared" si="135"/>
        <v>63.5</v>
      </c>
      <c r="N84" s="16">
        <f t="shared" si="136"/>
        <v>63.5</v>
      </c>
      <c r="O84" s="16">
        <f t="shared" si="137"/>
        <v>63.5</v>
      </c>
      <c r="P84" s="23"/>
      <c r="Q84" s="143">
        <f>VLOOKUP(B84,Лист4!L:M,2,0)</f>
        <v>7.282</v>
      </c>
      <c r="R84" s="23">
        <f>VLOOKUP(B84,Лист4!A:F,6,0)</f>
        <v>10.198</v>
      </c>
      <c r="S84" s="10">
        <f t="shared" si="151"/>
        <v>2.9160000000000004</v>
      </c>
      <c r="T84" s="12">
        <f t="shared" si="177"/>
        <v>0.93677313890051384</v>
      </c>
      <c r="U84" s="12">
        <f t="shared" si="178"/>
        <v>0.86226376324818366</v>
      </c>
      <c r="V84" s="12">
        <f t="shared" si="179"/>
        <v>0.65213601967786805</v>
      </c>
      <c r="W84" s="12">
        <f t="shared" si="180"/>
        <v>0.46482707817343499</v>
      </c>
      <c r="X84" s="95">
        <f t="shared" si="138"/>
        <v>0.6529305933481494</v>
      </c>
      <c r="Y84" s="95">
        <f t="shared" si="139"/>
        <v>0.63672234293022856</v>
      </c>
      <c r="Z84" s="95">
        <f t="shared" si="140"/>
        <v>0.32979157740048326</v>
      </c>
      <c r="AA84" s="95">
        <f t="shared" si="141"/>
        <v>7.0687487834547313E-2</v>
      </c>
      <c r="AB84" s="12">
        <f t="shared" si="142"/>
        <v>1.5897037322486631</v>
      </c>
      <c r="AC84" s="12">
        <f t="shared" si="143"/>
        <v>1.4989861061784122</v>
      </c>
      <c r="AD84" s="12">
        <f t="shared" si="144"/>
        <v>0.98192759707835131</v>
      </c>
      <c r="AE84" s="12">
        <f t="shared" si="145"/>
        <v>0.53551456600798231</v>
      </c>
      <c r="AF84" s="32">
        <f t="shared" si="146"/>
        <v>4322.1183013123109</v>
      </c>
      <c r="AG84" s="32">
        <f t="shared" si="147"/>
        <v>4075.4734051999908</v>
      </c>
      <c r="AH84" s="32">
        <f t="shared" si="148"/>
        <v>2669.6843894885633</v>
      </c>
      <c r="AI84" s="32">
        <f t="shared" si="149"/>
        <v>1455.9677123538224</v>
      </c>
      <c r="AK84" s="32">
        <f t="shared" si="150"/>
        <v>12523.243808354686</v>
      </c>
      <c r="AL84" s="12">
        <f t="shared" si="152"/>
        <v>1.6901320015134087</v>
      </c>
      <c r="AM84">
        <f>VLOOKUP(A84,Лист3!A:B,2,0)</f>
        <v>6876.44</v>
      </c>
      <c r="AN84" s="32">
        <f t="shared" si="153"/>
        <v>3130.8109520886724</v>
      </c>
      <c r="AO84" s="11">
        <f t="shared" si="154"/>
        <v>1.8134377958714212E-2</v>
      </c>
    </row>
    <row r="85" spans="1:41" x14ac:dyDescent="0.3">
      <c r="A85" s="139" t="s">
        <v>149</v>
      </c>
      <c r="B85" s="139" t="s">
        <v>239</v>
      </c>
      <c r="C85" s="3"/>
      <c r="D85" s="91"/>
      <c r="E85" s="1">
        <f>VLOOKUP(B85,Площадь!A:B,2,0)</f>
        <v>45</v>
      </c>
      <c r="F85">
        <f t="shared" si="133"/>
        <v>120</v>
      </c>
      <c r="G85" s="1">
        <v>31</v>
      </c>
      <c r="H85" s="1">
        <v>28</v>
      </c>
      <c r="I85" s="1">
        <v>31</v>
      </c>
      <c r="J85" s="1">
        <v>30</v>
      </c>
      <c r="L85" s="16">
        <f t="shared" si="134"/>
        <v>45</v>
      </c>
      <c r="M85" s="16">
        <f t="shared" si="135"/>
        <v>45</v>
      </c>
      <c r="N85" s="16">
        <f t="shared" si="136"/>
        <v>45</v>
      </c>
      <c r="O85" s="16">
        <f t="shared" si="137"/>
        <v>45</v>
      </c>
      <c r="P85" s="23"/>
      <c r="Q85" s="143">
        <f>VLOOKUP(B85,Лист4!L:M,2,0)</f>
        <v>13.045999999999999</v>
      </c>
      <c r="R85" s="23" t="str">
        <f>VLOOKUP(B85,Лист4!A:F,6,0)</f>
        <v>нет</v>
      </c>
      <c r="S85" s="10" t="e">
        <f t="shared" si="151"/>
        <v>#VALUE!</v>
      </c>
      <c r="T85" s="25">
        <f t="shared" ref="T85:T88" si="181">$T$125*$E85*G85</f>
        <v>0.43343345837525699</v>
      </c>
      <c r="U85" s="25">
        <f t="shared" ref="U85:U88" si="182">$T$125*$E85*H85</f>
        <v>0.3914882849841031</v>
      </c>
      <c r="V85" s="25">
        <f t="shared" ref="V85:V88" si="183">$T$125*$E85*I85</f>
        <v>0.43343345837525699</v>
      </c>
      <c r="W85" s="25">
        <f t="shared" ref="W85:W88" si="184">$T$125*$E85*J85</f>
        <v>0.419451733911539</v>
      </c>
      <c r="X85" s="95">
        <f t="shared" si="138"/>
        <v>0.462706719695539</v>
      </c>
      <c r="Y85" s="95">
        <f t="shared" si="139"/>
        <v>0.45122055798205174</v>
      </c>
      <c r="Z85" s="95">
        <f t="shared" si="140"/>
        <v>0.23371056666175977</v>
      </c>
      <c r="AA85" s="95">
        <f t="shared" si="141"/>
        <v>5.0093495315820934E-2</v>
      </c>
      <c r="AB85" s="12">
        <f t="shared" si="142"/>
        <v>0.89614017807079605</v>
      </c>
      <c r="AC85" s="12">
        <f t="shared" si="143"/>
        <v>0.84270884296615489</v>
      </c>
      <c r="AD85" s="12">
        <f t="shared" si="144"/>
        <v>0.66714402503701675</v>
      </c>
      <c r="AE85" s="12">
        <f t="shared" si="145"/>
        <v>0.46954522922735992</v>
      </c>
      <c r="AF85" s="32">
        <f t="shared" si="146"/>
        <v>2436.4438389424417</v>
      </c>
      <c r="AG85" s="32">
        <f t="shared" si="147"/>
        <v>2291.1736564332414</v>
      </c>
      <c r="AH85" s="32">
        <f t="shared" si="148"/>
        <v>1813.844518151142</v>
      </c>
      <c r="AI85" s="32">
        <f t="shared" si="149"/>
        <v>1276.6089601279307</v>
      </c>
      <c r="AK85" s="32">
        <f t="shared" si="150"/>
        <v>7818.070973654756</v>
      </c>
      <c r="AL85" s="12">
        <f t="shared" si="152"/>
        <v>1.1977313396551714</v>
      </c>
      <c r="AM85">
        <f>VLOOKUP(A85,Лист3!A:B,2,0)</f>
        <v>6081.44</v>
      </c>
      <c r="AN85" s="32">
        <f t="shared" si="153"/>
        <v>1954.5177434136885</v>
      </c>
      <c r="AO85" s="11">
        <f t="shared" si="154"/>
        <v>1.5975212640562928E-2</v>
      </c>
    </row>
    <row r="86" spans="1:41" x14ac:dyDescent="0.3">
      <c r="A86" s="139" t="s">
        <v>150</v>
      </c>
      <c r="B86" s="139" t="s">
        <v>240</v>
      </c>
      <c r="C86" s="3"/>
      <c r="D86" s="3"/>
      <c r="E86" s="1">
        <f>VLOOKUP(B86,Площадь!A:B,2,0)</f>
        <v>53.3</v>
      </c>
      <c r="F86">
        <f t="shared" si="133"/>
        <v>120</v>
      </c>
      <c r="G86" s="1">
        <v>31</v>
      </c>
      <c r="H86" s="1">
        <v>28</v>
      </c>
      <c r="I86" s="1">
        <v>31</v>
      </c>
      <c r="J86" s="1">
        <v>30</v>
      </c>
      <c r="L86" s="16">
        <f t="shared" si="134"/>
        <v>53.3</v>
      </c>
      <c r="M86" s="16">
        <f t="shared" si="135"/>
        <v>53.3</v>
      </c>
      <c r="N86" s="16">
        <f t="shared" si="136"/>
        <v>53.3</v>
      </c>
      <c r="O86" s="16">
        <f t="shared" si="137"/>
        <v>53.3</v>
      </c>
      <c r="P86" s="23"/>
      <c r="Q86" s="143">
        <f>VLOOKUP(B86,Лист4!L:M,2,0)</f>
        <v>18.93126080505731</v>
      </c>
      <c r="R86" s="23" t="str">
        <f>VLOOKUP(B86,Лист4!A:F,6,0)</f>
        <v>нет</v>
      </c>
      <c r="S86" s="10" t="e">
        <f t="shared" si="151"/>
        <v>#VALUE!</v>
      </c>
      <c r="T86" s="25">
        <f t="shared" si="181"/>
        <v>0.51337785180891549</v>
      </c>
      <c r="U86" s="25">
        <f t="shared" si="182"/>
        <v>0.46369612421450435</v>
      </c>
      <c r="V86" s="25">
        <f t="shared" si="183"/>
        <v>0.51337785180891549</v>
      </c>
      <c r="W86" s="25">
        <f t="shared" si="184"/>
        <v>0.49681727594411179</v>
      </c>
      <c r="X86" s="95">
        <f t="shared" si="138"/>
        <v>0.54805040355049395</v>
      </c>
      <c r="Y86" s="95">
        <f t="shared" si="139"/>
        <v>0.53444568312096352</v>
      </c>
      <c r="Z86" s="95">
        <f t="shared" si="140"/>
        <v>0.27681718229048435</v>
      </c>
      <c r="AA86" s="95">
        <f t="shared" si="141"/>
        <v>5.9332962229627896E-2</v>
      </c>
      <c r="AB86" s="12">
        <f t="shared" si="142"/>
        <v>1.0614282553594094</v>
      </c>
      <c r="AC86" s="12">
        <f t="shared" si="143"/>
        <v>0.99814180733546787</v>
      </c>
      <c r="AD86" s="12">
        <f t="shared" si="144"/>
        <v>0.79019503409939984</v>
      </c>
      <c r="AE86" s="12">
        <f t="shared" si="145"/>
        <v>0.55615023817373965</v>
      </c>
      <c r="AF86" s="32">
        <f t="shared" si="146"/>
        <v>2885.8323692362696</v>
      </c>
      <c r="AG86" s="32">
        <f t="shared" si="147"/>
        <v>2713.7679086198168</v>
      </c>
      <c r="AH86" s="32">
        <f t="shared" si="148"/>
        <v>2148.3980626101302</v>
      </c>
      <c r="AI86" s="32">
        <f t="shared" si="149"/>
        <v>1512.072390551527</v>
      </c>
      <c r="AK86" s="32">
        <f t="shared" si="150"/>
        <v>9260.070731017744</v>
      </c>
      <c r="AL86" s="12">
        <f t="shared" si="152"/>
        <v>1.4186462311915697</v>
      </c>
      <c r="AM86">
        <f>VLOOKUP(A86,Лист3!A:B,2,0)</f>
        <v>6819.88</v>
      </c>
      <c r="AN86" s="32">
        <f t="shared" si="153"/>
        <v>2315.017682754436</v>
      </c>
      <c r="AO86" s="11">
        <f t="shared" si="154"/>
        <v>1.5975212640562932E-2</v>
      </c>
    </row>
    <row r="87" spans="1:41" x14ac:dyDescent="0.3">
      <c r="A87" s="139" t="s">
        <v>151</v>
      </c>
      <c r="B87" s="139" t="s">
        <v>241</v>
      </c>
      <c r="C87" s="3"/>
      <c r="D87" s="3"/>
      <c r="E87" s="1">
        <f>VLOOKUP(B87,Площадь!A:B,2,0)</f>
        <v>28.3</v>
      </c>
      <c r="F87">
        <f t="shared" si="133"/>
        <v>120</v>
      </c>
      <c r="G87" s="1">
        <v>31</v>
      </c>
      <c r="H87" s="1">
        <v>28</v>
      </c>
      <c r="I87" s="1">
        <v>31</v>
      </c>
      <c r="J87" s="1">
        <v>30</v>
      </c>
      <c r="L87" s="16">
        <f t="shared" si="134"/>
        <v>28.3</v>
      </c>
      <c r="M87" s="16">
        <f t="shared" si="135"/>
        <v>28.3</v>
      </c>
      <c r="N87" s="16">
        <f t="shared" si="136"/>
        <v>28.3</v>
      </c>
      <c r="O87" s="16">
        <f t="shared" si="137"/>
        <v>28.3</v>
      </c>
      <c r="P87" s="23"/>
      <c r="Q87" s="143">
        <f>VLOOKUP(B87,Лист4!L:M,2,0)</f>
        <v>18.093720000000001</v>
      </c>
      <c r="R87" s="23" t="str">
        <f>VLOOKUP(B87,Лист4!A:F,6,0)</f>
        <v>нет</v>
      </c>
      <c r="S87" s="10" t="e">
        <f t="shared" si="151"/>
        <v>#VALUE!</v>
      </c>
      <c r="T87" s="25">
        <f t="shared" si="181"/>
        <v>0.27258148604488386</v>
      </c>
      <c r="U87" s="25">
        <f t="shared" si="182"/>
        <v>0.2462026325566693</v>
      </c>
      <c r="V87" s="25">
        <f t="shared" si="183"/>
        <v>0.27258148604488386</v>
      </c>
      <c r="W87" s="25">
        <f t="shared" si="184"/>
        <v>0.26378853488214571</v>
      </c>
      <c r="X87" s="95">
        <f t="shared" si="138"/>
        <v>0.29099111483075008</v>
      </c>
      <c r="Y87" s="95">
        <f t="shared" si="139"/>
        <v>0.28376759535315699</v>
      </c>
      <c r="Z87" s="95">
        <f t="shared" si="140"/>
        <v>0.1469779785895067</v>
      </c>
      <c r="AA87" s="95">
        <f t="shared" si="141"/>
        <v>3.1503242609727387E-2</v>
      </c>
      <c r="AB87" s="12">
        <f t="shared" si="142"/>
        <v>0.56357260087563388</v>
      </c>
      <c r="AC87" s="12">
        <f t="shared" si="143"/>
        <v>0.52997022790982629</v>
      </c>
      <c r="AD87" s="12">
        <f t="shared" si="144"/>
        <v>0.41955946463439053</v>
      </c>
      <c r="AE87" s="12">
        <f t="shared" si="145"/>
        <v>0.29529177749187308</v>
      </c>
      <c r="AF87" s="32">
        <f t="shared" si="146"/>
        <v>1532.2524587126909</v>
      </c>
      <c r="AG87" s="32">
        <f t="shared" si="147"/>
        <v>1440.893655045794</v>
      </c>
      <c r="AH87" s="32">
        <f t="shared" si="148"/>
        <v>1140.7066636372738</v>
      </c>
      <c r="AI87" s="32">
        <f t="shared" si="149"/>
        <v>802.84519048045445</v>
      </c>
      <c r="AK87" s="32">
        <f t="shared" si="150"/>
        <v>4916.6979678762127</v>
      </c>
      <c r="AL87" s="12">
        <f t="shared" si="152"/>
        <v>0.75323993138314116</v>
      </c>
      <c r="AM87">
        <f>VLOOKUP(A87,Лист3!A:B,2,0)</f>
        <v>7136.36</v>
      </c>
      <c r="AN87" s="32">
        <f t="shared" si="153"/>
        <v>1229.1744919690534</v>
      </c>
      <c r="AO87" s="11">
        <f t="shared" si="154"/>
        <v>1.5975212640562932E-2</v>
      </c>
    </row>
    <row r="88" spans="1:41" x14ac:dyDescent="0.3">
      <c r="A88" s="139" t="s">
        <v>152</v>
      </c>
      <c r="B88" s="139" t="s">
        <v>242</v>
      </c>
      <c r="C88" s="3"/>
      <c r="D88" s="3"/>
      <c r="E88" s="1">
        <f>VLOOKUP(B88,Площадь!A:B,2,0)</f>
        <v>70.400000000000006</v>
      </c>
      <c r="F88">
        <f t="shared" si="133"/>
        <v>120</v>
      </c>
      <c r="G88" s="1">
        <v>31</v>
      </c>
      <c r="H88" s="1">
        <v>28</v>
      </c>
      <c r="I88" s="1">
        <v>31</v>
      </c>
      <c r="J88" s="1">
        <v>30</v>
      </c>
      <c r="L88" s="16">
        <f t="shared" si="134"/>
        <v>70.400000000000006</v>
      </c>
      <c r="M88" s="16">
        <f t="shared" si="135"/>
        <v>70.400000000000006</v>
      </c>
      <c r="N88" s="16">
        <f t="shared" si="136"/>
        <v>70.400000000000006</v>
      </c>
      <c r="O88" s="16">
        <f t="shared" si="137"/>
        <v>70.400000000000006</v>
      </c>
      <c r="P88" s="23"/>
      <c r="Q88" s="143">
        <f>VLOOKUP(B88,Лист4!L:M,2,0)</f>
        <v>9.5083599999999979</v>
      </c>
      <c r="R88" s="23" t="str">
        <f>VLOOKUP(B88,Лист4!A:F,6,0)</f>
        <v>нет</v>
      </c>
      <c r="S88" s="10" t="e">
        <f t="shared" si="151"/>
        <v>#VALUE!</v>
      </c>
      <c r="T88" s="25">
        <f t="shared" si="181"/>
        <v>0.67808256599151318</v>
      </c>
      <c r="U88" s="25">
        <f t="shared" si="182"/>
        <v>0.61246167250846351</v>
      </c>
      <c r="V88" s="25">
        <f t="shared" si="183"/>
        <v>0.67808256599151318</v>
      </c>
      <c r="W88" s="25">
        <f t="shared" si="184"/>
        <v>0.65620893483049669</v>
      </c>
      <c r="X88" s="95">
        <f t="shared" si="138"/>
        <v>0.72387895703479888</v>
      </c>
      <c r="Y88" s="95">
        <f t="shared" si="139"/>
        <v>0.70590949515414325</v>
      </c>
      <c r="Z88" s="95">
        <f t="shared" si="140"/>
        <v>0.36562719762195312</v>
      </c>
      <c r="AA88" s="95">
        <f t="shared" si="141"/>
        <v>7.8368490449639866E-2</v>
      </c>
      <c r="AB88" s="12">
        <f t="shared" si="142"/>
        <v>1.4019615230263121</v>
      </c>
      <c r="AC88" s="12">
        <f t="shared" si="143"/>
        <v>1.3183711676626069</v>
      </c>
      <c r="AD88" s="12">
        <f t="shared" si="144"/>
        <v>1.0437097636134662</v>
      </c>
      <c r="AE88" s="12">
        <f t="shared" si="145"/>
        <v>0.73457742528013659</v>
      </c>
      <c r="AF88" s="32">
        <f t="shared" si="146"/>
        <v>3811.681028034398</v>
      </c>
      <c r="AG88" s="32">
        <f t="shared" si="147"/>
        <v>3584.4138980644489</v>
      </c>
      <c r="AH88" s="32">
        <f t="shared" si="148"/>
        <v>2837.6589795075643</v>
      </c>
      <c r="AI88" s="32">
        <f t="shared" si="149"/>
        <v>1997.183795400141</v>
      </c>
      <c r="AK88" s="32">
        <f t="shared" si="150"/>
        <v>12230.937701006553</v>
      </c>
      <c r="AL88" s="12">
        <f t="shared" si="152"/>
        <v>1.8737841402605351</v>
      </c>
      <c r="AM88">
        <f>VLOOKUP(A88,Лист3!A:B,2,0)</f>
        <v>8588.2000000000007</v>
      </c>
      <c r="AN88" s="32">
        <f t="shared" si="153"/>
        <v>3057.7344252516391</v>
      </c>
      <c r="AO88" s="11">
        <f t="shared" si="154"/>
        <v>1.5975212640562935E-2</v>
      </c>
    </row>
    <row r="89" spans="1:41" x14ac:dyDescent="0.3">
      <c r="A89" s="139" t="s">
        <v>153</v>
      </c>
      <c r="B89" s="139" t="s">
        <v>243</v>
      </c>
      <c r="C89" s="3"/>
      <c r="D89" s="3"/>
      <c r="E89" s="1">
        <f>VLOOKUP(B89,Площадь!A:B,2,0)</f>
        <v>42.9</v>
      </c>
      <c r="F89">
        <f t="shared" si="133"/>
        <v>120</v>
      </c>
      <c r="G89" s="1">
        <v>31</v>
      </c>
      <c r="H89" s="1">
        <v>28</v>
      </c>
      <c r="I89" s="1">
        <v>31</v>
      </c>
      <c r="J89" s="1">
        <v>30</v>
      </c>
      <c r="L89" s="16">
        <f t="shared" si="134"/>
        <v>42.9</v>
      </c>
      <c r="M89" s="16">
        <f t="shared" si="135"/>
        <v>42.9</v>
      </c>
      <c r="N89" s="16">
        <f t="shared" si="136"/>
        <v>42.9</v>
      </c>
      <c r="O89" s="16">
        <f t="shared" si="137"/>
        <v>42.9</v>
      </c>
      <c r="P89" s="23"/>
      <c r="Q89" s="143">
        <f>VLOOKUP(B89,Лист4!L:M,2,0)</f>
        <v>15.158360000000002</v>
      </c>
      <c r="R89" s="23">
        <f>VLOOKUP(B89,Лист4!A:F,6,0)</f>
        <v>16.509</v>
      </c>
      <c r="S89" s="10">
        <f t="shared" si="151"/>
        <v>1.3506399999999985</v>
      </c>
      <c r="T89" s="12">
        <f t="shared" ref="T89:T90" si="185">$S89*T$122/G$1*G89</f>
        <v>0.43389686979581221</v>
      </c>
      <c r="U89" s="12">
        <f t="shared" ref="U89:U90" si="186">$S89*U$122/H$1*H89</f>
        <v>0.3993854352515519</v>
      </c>
      <c r="V89" s="12">
        <f t="shared" ref="V89:V90" si="187">$S89*V$122/I$1*I89</f>
        <v>0.30205795391553997</v>
      </c>
      <c r="W89" s="12">
        <f t="shared" ref="W89:W90" si="188">$S89*W$122/J$1*J89</f>
        <v>0.21529974103709448</v>
      </c>
      <c r="X89" s="95">
        <f t="shared" si="138"/>
        <v>0.44111373944308047</v>
      </c>
      <c r="Y89" s="95">
        <f t="shared" si="139"/>
        <v>0.430163598609556</v>
      </c>
      <c r="Z89" s="95">
        <f t="shared" si="140"/>
        <v>0.22280407355087764</v>
      </c>
      <c r="AA89" s="95">
        <f t="shared" si="141"/>
        <v>4.7755798867749284E-2</v>
      </c>
      <c r="AB89" s="12">
        <f t="shared" si="142"/>
        <v>0.87501060923889273</v>
      </c>
      <c r="AC89" s="12">
        <f t="shared" si="143"/>
        <v>0.8295490338611079</v>
      </c>
      <c r="AD89" s="12">
        <f t="shared" si="144"/>
        <v>0.52486202746641764</v>
      </c>
      <c r="AE89" s="12">
        <f t="shared" si="145"/>
        <v>0.26305553990484376</v>
      </c>
      <c r="AF89" s="32">
        <f t="shared" si="146"/>
        <v>2378.9963446108864</v>
      </c>
      <c r="AG89" s="32">
        <f t="shared" si="147"/>
        <v>2255.3945042422574</v>
      </c>
      <c r="AH89" s="32">
        <f t="shared" si="148"/>
        <v>1427.0053775162457</v>
      </c>
      <c r="AI89" s="32">
        <f t="shared" si="149"/>
        <v>715.20066300408735</v>
      </c>
      <c r="AK89" s="32">
        <f t="shared" si="150"/>
        <v>6776.5968893734771</v>
      </c>
      <c r="AL89" s="12">
        <f t="shared" si="152"/>
        <v>1.1418372104712633</v>
      </c>
      <c r="AM89">
        <f>VLOOKUP(A89,Лист3!A:B,2,0)</f>
        <v>6244.6</v>
      </c>
      <c r="AN89" s="32">
        <f t="shared" si="153"/>
        <v>1694.1492223433695</v>
      </c>
      <c r="AO89" s="11">
        <f t="shared" si="154"/>
        <v>1.4524925468946751E-2</v>
      </c>
    </row>
    <row r="90" spans="1:41" x14ac:dyDescent="0.3">
      <c r="A90" s="139" t="s">
        <v>154</v>
      </c>
      <c r="B90" s="139" t="s">
        <v>244</v>
      </c>
      <c r="C90" s="3"/>
      <c r="D90" s="3"/>
      <c r="E90" s="1">
        <f>VLOOKUP(B90,Площадь!A:B,2,0)</f>
        <v>63.5</v>
      </c>
      <c r="F90">
        <f t="shared" si="133"/>
        <v>120</v>
      </c>
      <c r="G90" s="1">
        <v>31</v>
      </c>
      <c r="H90" s="1">
        <v>28</v>
      </c>
      <c r="I90" s="1">
        <v>31</v>
      </c>
      <c r="J90" s="1">
        <v>30</v>
      </c>
      <c r="L90" s="16">
        <f t="shared" si="134"/>
        <v>63.5</v>
      </c>
      <c r="M90" s="16">
        <f t="shared" si="135"/>
        <v>63.5</v>
      </c>
      <c r="N90" s="16">
        <f t="shared" si="136"/>
        <v>63.5</v>
      </c>
      <c r="O90" s="16">
        <f t="shared" si="137"/>
        <v>63.5</v>
      </c>
      <c r="P90" s="23"/>
      <c r="Q90" s="143">
        <f>VLOOKUP(B90,Лист4!L:M,2,0)</f>
        <v>27.321000000000002</v>
      </c>
      <c r="R90" s="23">
        <v>30.791</v>
      </c>
      <c r="S90" s="10">
        <f t="shared" si="151"/>
        <v>3.4699999999999989</v>
      </c>
      <c r="T90" s="12">
        <f t="shared" si="185"/>
        <v>1.1147471851799662</v>
      </c>
      <c r="U90" s="12">
        <f t="shared" si="186"/>
        <v>1.0260820502301771</v>
      </c>
      <c r="V90" s="12">
        <f t="shared" si="187"/>
        <v>0.77603291779225003</v>
      </c>
      <c r="W90" s="12">
        <f t="shared" si="188"/>
        <v>0.55313784679760591</v>
      </c>
      <c r="X90" s="95">
        <f t="shared" si="138"/>
        <v>0.6529305933481494</v>
      </c>
      <c r="Y90" s="95">
        <f t="shared" si="139"/>
        <v>0.63672234293022856</v>
      </c>
      <c r="Z90" s="95">
        <f t="shared" si="140"/>
        <v>0.32979157740048326</v>
      </c>
      <c r="AA90" s="95">
        <f t="shared" si="141"/>
        <v>7.0687487834547313E-2</v>
      </c>
      <c r="AB90" s="12">
        <f t="shared" si="142"/>
        <v>1.7676777785281157</v>
      </c>
      <c r="AC90" s="12">
        <f t="shared" si="143"/>
        <v>1.6628043931604055</v>
      </c>
      <c r="AD90" s="12">
        <f t="shared" si="144"/>
        <v>1.1058244951927332</v>
      </c>
      <c r="AE90" s="12">
        <f t="shared" si="145"/>
        <v>0.62382533463215317</v>
      </c>
      <c r="AF90" s="32">
        <f t="shared" si="146"/>
        <v>4805.997697817812</v>
      </c>
      <c r="AG90" s="32">
        <f t="shared" si="147"/>
        <v>4520.8658402123738</v>
      </c>
      <c r="AH90" s="32">
        <f t="shared" si="148"/>
        <v>3006.537754019907</v>
      </c>
      <c r="AI90" s="32">
        <f t="shared" si="149"/>
        <v>1696.0687963045907</v>
      </c>
      <c r="AK90" s="32">
        <f t="shared" si="150"/>
        <v>14029.470088354685</v>
      </c>
      <c r="AL90" s="12">
        <f t="shared" si="152"/>
        <v>1.6901320015134087</v>
      </c>
      <c r="AM90">
        <f>VLOOKUP(A90,Лист3!A:B,2,0)</f>
        <v>10742.6</v>
      </c>
      <c r="AN90" s="32">
        <f t="shared" si="153"/>
        <v>3507.3675220886716</v>
      </c>
      <c r="AO90" s="11">
        <f t="shared" si="154"/>
        <v>2.0315480320918931E-2</v>
      </c>
    </row>
    <row r="91" spans="1:41" x14ac:dyDescent="0.3">
      <c r="A91" s="139" t="s">
        <v>155</v>
      </c>
      <c r="B91" s="139" t="s">
        <v>24</v>
      </c>
      <c r="C91" s="3"/>
      <c r="D91" s="3"/>
      <c r="E91" s="1">
        <f>VLOOKUP(B91,Площадь!A:B,2,0)</f>
        <v>70.400000000000006</v>
      </c>
      <c r="F91">
        <f t="shared" si="133"/>
        <v>120</v>
      </c>
      <c r="G91" s="1">
        <v>31</v>
      </c>
      <c r="H91" s="1">
        <v>28</v>
      </c>
      <c r="I91" s="1">
        <v>31</v>
      </c>
      <c r="J91" s="1">
        <v>30</v>
      </c>
      <c r="L91" s="16">
        <f t="shared" si="134"/>
        <v>70.400000000000006</v>
      </c>
      <c r="M91" s="16">
        <f t="shared" si="135"/>
        <v>70.400000000000006</v>
      </c>
      <c r="N91" s="16">
        <f t="shared" si="136"/>
        <v>70.400000000000006</v>
      </c>
      <c r="O91" s="16">
        <f t="shared" si="137"/>
        <v>70.400000000000006</v>
      </c>
      <c r="P91" s="23"/>
      <c r="Q91" s="143">
        <f>VLOOKUP(B91,Лист4!L:M,2,0)</f>
        <v>20.90589794889371</v>
      </c>
      <c r="R91" s="23" t="str">
        <f>VLOOKUP(B91,Лист4!A:F,6,0)</f>
        <v>нет</v>
      </c>
      <c r="S91" s="10" t="e">
        <f t="shared" si="151"/>
        <v>#VALUE!</v>
      </c>
      <c r="T91" s="25">
        <f>$T$125*$E91*G91</f>
        <v>0.67808256599151318</v>
      </c>
      <c r="U91" s="25">
        <f t="shared" ref="U91" si="189">$T$125*$E91*H91</f>
        <v>0.61246167250846351</v>
      </c>
      <c r="V91" s="25">
        <f t="shared" ref="V91" si="190">$T$125*$E91*I91</f>
        <v>0.67808256599151318</v>
      </c>
      <c r="W91" s="25">
        <f t="shared" ref="W91" si="191">$T$125*$E91*J91</f>
        <v>0.65620893483049669</v>
      </c>
      <c r="X91" s="95">
        <f t="shared" si="138"/>
        <v>0.72387895703479888</v>
      </c>
      <c r="Y91" s="95">
        <f t="shared" si="139"/>
        <v>0.70590949515414325</v>
      </c>
      <c r="Z91" s="95">
        <f t="shared" si="140"/>
        <v>0.36562719762195312</v>
      </c>
      <c r="AA91" s="95">
        <f t="shared" si="141"/>
        <v>7.8368490449639866E-2</v>
      </c>
      <c r="AB91" s="12">
        <f t="shared" si="142"/>
        <v>1.4019615230263121</v>
      </c>
      <c r="AC91" s="12">
        <f t="shared" si="143"/>
        <v>1.3183711676626069</v>
      </c>
      <c r="AD91" s="12">
        <f t="shared" si="144"/>
        <v>1.0437097636134662</v>
      </c>
      <c r="AE91" s="12">
        <f t="shared" si="145"/>
        <v>0.73457742528013659</v>
      </c>
      <c r="AF91" s="32">
        <f t="shared" si="146"/>
        <v>3811.681028034398</v>
      </c>
      <c r="AG91" s="32">
        <f t="shared" si="147"/>
        <v>3584.4138980644489</v>
      </c>
      <c r="AH91" s="32">
        <f t="shared" si="148"/>
        <v>2837.6589795075643</v>
      </c>
      <c r="AI91" s="32">
        <f t="shared" si="149"/>
        <v>1997.183795400141</v>
      </c>
      <c r="AK91" s="32">
        <f t="shared" si="150"/>
        <v>12230.937701006553</v>
      </c>
      <c r="AL91" s="12">
        <f t="shared" si="152"/>
        <v>1.8737841402605351</v>
      </c>
      <c r="AM91">
        <f>VLOOKUP(A91,Лист3!A:B,2,0)</f>
        <v>9008</v>
      </c>
      <c r="AN91" s="32">
        <f t="shared" si="153"/>
        <v>3057.7344252516391</v>
      </c>
      <c r="AO91" s="11">
        <f t="shared" si="154"/>
        <v>1.5975212640562935E-2</v>
      </c>
    </row>
    <row r="92" spans="1:41" x14ac:dyDescent="0.3">
      <c r="A92" s="139" t="s">
        <v>156</v>
      </c>
      <c r="B92" s="139" t="s">
        <v>245</v>
      </c>
      <c r="C92" s="3"/>
      <c r="D92" s="3"/>
      <c r="E92" s="1">
        <f>VLOOKUP(B92,Площадь!A:B,2,0)</f>
        <v>45.1</v>
      </c>
      <c r="F92">
        <f t="shared" si="133"/>
        <v>120</v>
      </c>
      <c r="G92" s="1">
        <v>31</v>
      </c>
      <c r="H92" s="1">
        <v>28</v>
      </c>
      <c r="I92" s="1">
        <v>31</v>
      </c>
      <c r="J92" s="1">
        <v>30</v>
      </c>
      <c r="L92" s="16">
        <f t="shared" si="134"/>
        <v>45.1</v>
      </c>
      <c r="M92" s="16">
        <f t="shared" si="135"/>
        <v>45.1</v>
      </c>
      <c r="N92" s="16">
        <f t="shared" si="136"/>
        <v>45.1</v>
      </c>
      <c r="O92" s="16">
        <f t="shared" si="137"/>
        <v>45.1</v>
      </c>
      <c r="P92" s="23"/>
      <c r="Q92" s="143" t="str">
        <f>VLOOKUP(B92,Лист4!L:M,2,0)</f>
        <v>6,619</v>
      </c>
      <c r="R92" s="23">
        <f>VLOOKUP(B92,Лист4!A:F,6,0)</f>
        <v>9.0969999999999995</v>
      </c>
      <c r="S92" s="10">
        <f t="shared" si="151"/>
        <v>2.4779999999999998</v>
      </c>
      <c r="T92" s="12">
        <f>$S92*T$122/G$1*G92</f>
        <v>0.79606441639076564</v>
      </c>
      <c r="U92" s="12">
        <f t="shared" ref="U92" si="192">$S92*U$122/H$1*H92</f>
        <v>0.73274677823353862</v>
      </c>
      <c r="V92" s="12">
        <f t="shared" ref="V92" si="193">$S92*V$122/I$1*I92</f>
        <v>0.55418143235999884</v>
      </c>
      <c r="W92" s="12">
        <f t="shared" ref="W92" si="194">$S92*W$122/J$1*J92</f>
        <v>0.39500737301569672</v>
      </c>
      <c r="X92" s="95">
        <f t="shared" si="138"/>
        <v>0.46373495685041799</v>
      </c>
      <c r="Y92" s="95">
        <f t="shared" si="139"/>
        <v>0.45222327033312298</v>
      </c>
      <c r="Z92" s="95">
        <f t="shared" si="140"/>
        <v>0.23422992347656368</v>
      </c>
      <c r="AA92" s="95">
        <f t="shared" si="141"/>
        <v>5.0204814194300534E-2</v>
      </c>
      <c r="AB92" s="12">
        <f t="shared" si="142"/>
        <v>1.2597993732411836</v>
      </c>
      <c r="AC92" s="12">
        <f t="shared" si="143"/>
        <v>1.1849700485666617</v>
      </c>
      <c r="AD92" s="12">
        <f t="shared" si="144"/>
        <v>0.78841135583656252</v>
      </c>
      <c r="AE92" s="12">
        <f t="shared" si="145"/>
        <v>0.44521218720999722</v>
      </c>
      <c r="AF92" s="32">
        <f t="shared" si="146"/>
        <v>3425.1677319555952</v>
      </c>
      <c r="AG92" s="32">
        <f t="shared" si="147"/>
        <v>3221.7202674440114</v>
      </c>
      <c r="AH92" s="32">
        <f t="shared" si="148"/>
        <v>2143.5485624755629</v>
      </c>
      <c r="AI92" s="32">
        <f t="shared" si="149"/>
        <v>1210.4517988302848</v>
      </c>
      <c r="AK92" s="32">
        <f t="shared" si="150"/>
        <v>10000.888360705454</v>
      </c>
      <c r="AL92" s="12">
        <f t="shared" si="152"/>
        <v>1.2003929648544052</v>
      </c>
      <c r="AM92">
        <f>VLOOKUP(A92,Лист3!A:B,2,0)</f>
        <v>6629.56</v>
      </c>
      <c r="AN92" s="32">
        <f t="shared" si="153"/>
        <v>2500.2220901763635</v>
      </c>
      <c r="AO92" s="11">
        <f t="shared" si="154"/>
        <v>2.0390204904957899E-2</v>
      </c>
    </row>
    <row r="93" spans="1:41" x14ac:dyDescent="0.3">
      <c r="A93" s="139" t="s">
        <v>157</v>
      </c>
      <c r="B93" s="139" t="s">
        <v>246</v>
      </c>
      <c r="C93" s="3"/>
      <c r="D93" s="3"/>
      <c r="E93" s="1">
        <f>VLOOKUP(B93,Площадь!A:B,2,0)</f>
        <v>4.4000000000000004</v>
      </c>
      <c r="F93">
        <f t="shared" si="133"/>
        <v>120</v>
      </c>
      <c r="G93" s="1">
        <v>31</v>
      </c>
      <c r="H93" s="1">
        <v>28</v>
      </c>
      <c r="I93" s="1">
        <v>31</v>
      </c>
      <c r="J93" s="1">
        <v>30</v>
      </c>
      <c r="L93" s="16">
        <f t="shared" si="134"/>
        <v>4.4000000000000004</v>
      </c>
      <c r="M93" s="16">
        <f t="shared" si="135"/>
        <v>4.4000000000000004</v>
      </c>
      <c r="N93" s="16">
        <f t="shared" si="136"/>
        <v>4.4000000000000004</v>
      </c>
      <c r="O93" s="16">
        <f t="shared" si="137"/>
        <v>4.4000000000000004</v>
      </c>
      <c r="P93" s="23"/>
      <c r="Q93" s="143" t="e">
        <f>VLOOKUP(B93,Лист4!L:M,2,0)</f>
        <v>#N/A</v>
      </c>
      <c r="R93" s="23" t="e">
        <f>VLOOKUP(B93,Лист4!A:F,6,0)</f>
        <v>#N/A</v>
      </c>
      <c r="S93" s="10" t="e">
        <f t="shared" si="151"/>
        <v>#N/A</v>
      </c>
      <c r="T93" s="12"/>
      <c r="U93" s="12"/>
      <c r="V93" s="12"/>
      <c r="W93" s="12"/>
      <c r="X93" s="95">
        <f t="shared" si="138"/>
        <v>4.524243481467493E-2</v>
      </c>
      <c r="Y93" s="95">
        <f t="shared" si="139"/>
        <v>4.4119343447133953E-2</v>
      </c>
      <c r="Z93" s="95">
        <f t="shared" si="140"/>
        <v>2.285169985137207E-2</v>
      </c>
      <c r="AA93" s="95">
        <f t="shared" si="141"/>
        <v>4.8980306531024916E-3</v>
      </c>
      <c r="AB93" s="12">
        <f t="shared" si="142"/>
        <v>4.524243481467493E-2</v>
      </c>
      <c r="AC93" s="12">
        <f t="shared" si="143"/>
        <v>4.4119343447133953E-2</v>
      </c>
      <c r="AD93" s="12">
        <f t="shared" si="144"/>
        <v>2.285169985137207E-2</v>
      </c>
      <c r="AE93" s="12">
        <f t="shared" si="145"/>
        <v>4.8980306531024916E-3</v>
      </c>
      <c r="AF93" s="32">
        <f t="shared" si="146"/>
        <v>123.0060366228345</v>
      </c>
      <c r="AG93" s="32">
        <f t="shared" si="147"/>
        <v>119.95255335093674</v>
      </c>
      <c r="AH93" s="32">
        <f t="shared" si="148"/>
        <v>62.129658589907415</v>
      </c>
      <c r="AI93" s="32">
        <f t="shared" si="149"/>
        <v>13.316863700268117</v>
      </c>
      <c r="AK93" s="32">
        <f t="shared" si="150"/>
        <v>318.40511226394676</v>
      </c>
      <c r="AL93" s="12">
        <f t="shared" si="152"/>
        <v>0.11711150876628344</v>
      </c>
      <c r="AM93">
        <f>VLOOKUP(A93,Лист3!A:B,2,0)</f>
        <v>317.56</v>
      </c>
      <c r="AN93" s="32">
        <f t="shared" si="153"/>
        <v>79.601278065986691</v>
      </c>
      <c r="AO93" s="11">
        <f t="shared" si="154"/>
        <v>6.6540629980842859E-3</v>
      </c>
    </row>
    <row r="94" spans="1:41" x14ac:dyDescent="0.3">
      <c r="A94" s="139" t="s">
        <v>158</v>
      </c>
      <c r="B94" s="139" t="s">
        <v>247</v>
      </c>
      <c r="C94" s="91"/>
      <c r="D94" s="3"/>
      <c r="E94" s="98">
        <f>VLOOKUP(B94,Площадь!A:B,2,0)</f>
        <v>2.9</v>
      </c>
      <c r="F94">
        <f t="shared" si="133"/>
        <v>120</v>
      </c>
      <c r="G94" s="1">
        <v>31</v>
      </c>
      <c r="H94" s="1">
        <v>28</v>
      </c>
      <c r="I94" s="1">
        <v>31</v>
      </c>
      <c r="J94" s="1">
        <v>30</v>
      </c>
      <c r="L94" s="16">
        <f t="shared" si="134"/>
        <v>2.9</v>
      </c>
      <c r="M94" s="16">
        <f t="shared" si="135"/>
        <v>2.9</v>
      </c>
      <c r="N94" s="16">
        <f t="shared" si="136"/>
        <v>2.9</v>
      </c>
      <c r="O94" s="16">
        <f t="shared" si="137"/>
        <v>2.9</v>
      </c>
      <c r="P94" s="23"/>
      <c r="Q94" s="143" t="e">
        <f>VLOOKUP(B94,Лист4!L:M,2,0)</f>
        <v>#N/A</v>
      </c>
      <c r="R94" s="23" t="e">
        <f>VLOOKUP(B94,Лист4!A:F,6,0)</f>
        <v>#N/A</v>
      </c>
      <c r="S94" s="10" t="e">
        <f t="shared" si="151"/>
        <v>#N/A</v>
      </c>
      <c r="T94" s="12"/>
      <c r="U94" s="12"/>
      <c r="V94" s="12"/>
      <c r="W94" s="12"/>
      <c r="X94" s="95">
        <f t="shared" si="138"/>
        <v>2.981887749149029E-2</v>
      </c>
      <c r="Y94" s="95">
        <f t="shared" si="139"/>
        <v>2.9078658181065555E-2</v>
      </c>
      <c r="Z94" s="95">
        <f t="shared" si="140"/>
        <v>1.5061347629313408E-2</v>
      </c>
      <c r="AA94" s="95">
        <f t="shared" si="141"/>
        <v>3.2282474759084598E-3</v>
      </c>
      <c r="AB94" s="12">
        <f t="shared" si="142"/>
        <v>2.981887749149029E-2</v>
      </c>
      <c r="AC94" s="12">
        <f t="shared" si="143"/>
        <v>2.9078658181065555E-2</v>
      </c>
      <c r="AD94" s="12">
        <f t="shared" si="144"/>
        <v>1.5061347629313408E-2</v>
      </c>
      <c r="AE94" s="12">
        <f t="shared" si="145"/>
        <v>3.2282474759084598E-3</v>
      </c>
      <c r="AF94" s="32">
        <f t="shared" si="146"/>
        <v>81.072160501413634</v>
      </c>
      <c r="AG94" s="32">
        <f t="shared" si="147"/>
        <v>79.059637435844664</v>
      </c>
      <c r="AH94" s="32">
        <f t="shared" si="148"/>
        <v>40.949093161529881</v>
      </c>
      <c r="AI94" s="32">
        <f t="shared" si="149"/>
        <v>8.77702380244944</v>
      </c>
      <c r="AK94" s="32">
        <f t="shared" si="150"/>
        <v>209.85791490123759</v>
      </c>
      <c r="AL94" s="12">
        <f t="shared" si="152"/>
        <v>7.718713077777771E-2</v>
      </c>
      <c r="AM94">
        <f>VLOOKUP(A94,Лист3!A:B,2,0)</f>
        <v>208.8</v>
      </c>
      <c r="AN94" s="32">
        <f t="shared" si="153"/>
        <v>52.464478725309398</v>
      </c>
      <c r="AO94" s="11">
        <f t="shared" si="154"/>
        <v>6.6540629980842859E-3</v>
      </c>
    </row>
    <row r="95" spans="1:41" s="99" customFormat="1" x14ac:dyDescent="0.3">
      <c r="A95" s="139" t="s">
        <v>159</v>
      </c>
      <c r="B95" s="139" t="s">
        <v>248</v>
      </c>
      <c r="D95" s="100"/>
      <c r="E95" s="101">
        <f>VLOOKUP(B95,Площадь!A:B,2,0)</f>
        <v>2.9</v>
      </c>
      <c r="F95" s="99">
        <f t="shared" si="133"/>
        <v>120</v>
      </c>
      <c r="G95" s="1">
        <v>31</v>
      </c>
      <c r="H95" s="1">
        <v>28</v>
      </c>
      <c r="I95" s="1">
        <v>31</v>
      </c>
      <c r="J95" s="1">
        <v>30</v>
      </c>
      <c r="L95" s="102">
        <f t="shared" si="134"/>
        <v>2.9</v>
      </c>
      <c r="M95" s="102">
        <f t="shared" si="135"/>
        <v>2.9</v>
      </c>
      <c r="N95" s="102">
        <f t="shared" si="136"/>
        <v>2.9</v>
      </c>
      <c r="O95" s="102">
        <f t="shared" si="137"/>
        <v>2.9</v>
      </c>
      <c r="P95" s="102"/>
      <c r="Q95" s="143" t="e">
        <f>VLOOKUP(B95,Лист4!L:M,2,0)</f>
        <v>#N/A</v>
      </c>
      <c r="R95" s="23" t="e">
        <f>VLOOKUP(B95,Лист4!A:F,6,0)</f>
        <v>#N/A</v>
      </c>
      <c r="S95" s="10" t="e">
        <f t="shared" si="151"/>
        <v>#N/A</v>
      </c>
      <c r="T95" s="96"/>
      <c r="U95" s="96"/>
      <c r="V95" s="96"/>
      <c r="W95" s="96"/>
      <c r="X95" s="95">
        <f t="shared" si="138"/>
        <v>2.981887749149029E-2</v>
      </c>
      <c r="Y95" s="95">
        <f t="shared" si="139"/>
        <v>2.9078658181065555E-2</v>
      </c>
      <c r="Z95" s="95">
        <f t="shared" si="140"/>
        <v>1.5061347629313408E-2</v>
      </c>
      <c r="AA95" s="95">
        <f t="shared" si="141"/>
        <v>3.2282474759084598E-3</v>
      </c>
      <c r="AB95" s="12">
        <f t="shared" si="142"/>
        <v>2.981887749149029E-2</v>
      </c>
      <c r="AC95" s="12">
        <f t="shared" si="143"/>
        <v>2.9078658181065555E-2</v>
      </c>
      <c r="AD95" s="12">
        <f t="shared" si="144"/>
        <v>1.5061347629313408E-2</v>
      </c>
      <c r="AE95" s="12">
        <f t="shared" si="145"/>
        <v>3.2282474759084598E-3</v>
      </c>
      <c r="AF95" s="32">
        <f t="shared" si="146"/>
        <v>81.072160501413634</v>
      </c>
      <c r="AG95" s="32">
        <f t="shared" si="147"/>
        <v>79.059637435844664</v>
      </c>
      <c r="AH95" s="32">
        <f t="shared" si="148"/>
        <v>40.949093161529881</v>
      </c>
      <c r="AI95" s="32">
        <f t="shared" si="149"/>
        <v>8.77702380244944</v>
      </c>
      <c r="AK95" s="103">
        <f t="shared" si="150"/>
        <v>209.85791490123759</v>
      </c>
      <c r="AL95" s="12">
        <f t="shared" si="152"/>
        <v>7.718713077777771E-2</v>
      </c>
      <c r="AM95">
        <f>VLOOKUP(A95,Лист3!A:B,2,0)</f>
        <v>208.8</v>
      </c>
      <c r="AN95" s="32">
        <f t="shared" si="153"/>
        <v>52.464478725309398</v>
      </c>
      <c r="AO95" s="11">
        <f t="shared" si="154"/>
        <v>6.6540629980842859E-3</v>
      </c>
    </row>
    <row r="96" spans="1:41" s="99" customFormat="1" x14ac:dyDescent="0.3">
      <c r="A96" s="139" t="s">
        <v>160</v>
      </c>
      <c r="B96" s="139" t="s">
        <v>249</v>
      </c>
      <c r="E96" s="101">
        <f>VLOOKUP(B96,Площадь!A:B,2,0)</f>
        <v>3.8</v>
      </c>
      <c r="F96" s="99">
        <f t="shared" si="133"/>
        <v>120</v>
      </c>
      <c r="G96" s="1">
        <v>31</v>
      </c>
      <c r="H96" s="1">
        <v>28</v>
      </c>
      <c r="I96" s="1">
        <v>31</v>
      </c>
      <c r="J96" s="1">
        <v>30</v>
      </c>
      <c r="L96" s="102">
        <f t="shared" si="134"/>
        <v>3.8</v>
      </c>
      <c r="M96" s="102">
        <f t="shared" si="135"/>
        <v>3.8</v>
      </c>
      <c r="N96" s="102">
        <f t="shared" si="136"/>
        <v>3.8</v>
      </c>
      <c r="O96" s="102">
        <f t="shared" si="137"/>
        <v>3.8</v>
      </c>
      <c r="P96" s="102"/>
      <c r="Q96" s="143" t="e">
        <f>VLOOKUP(B96,Лист4!L:M,2,0)</f>
        <v>#N/A</v>
      </c>
      <c r="R96" s="23" t="e">
        <f>VLOOKUP(B96,Лист4!A:F,6,0)</f>
        <v>#N/A</v>
      </c>
      <c r="S96" s="10" t="e">
        <f t="shared" si="151"/>
        <v>#N/A</v>
      </c>
      <c r="T96" s="96"/>
      <c r="U96" s="96"/>
      <c r="V96" s="96"/>
      <c r="W96" s="96"/>
      <c r="X96" s="95">
        <f t="shared" si="138"/>
        <v>3.907301188540107E-2</v>
      </c>
      <c r="Y96" s="95">
        <f t="shared" si="139"/>
        <v>3.8103069340706591E-2</v>
      </c>
      <c r="Z96" s="95">
        <f t="shared" si="140"/>
        <v>1.9735558962548604E-2</v>
      </c>
      <c r="AA96" s="95">
        <f t="shared" si="141"/>
        <v>4.2301173822248787E-3</v>
      </c>
      <c r="AB96" s="12">
        <f t="shared" si="142"/>
        <v>3.907301188540107E-2</v>
      </c>
      <c r="AC96" s="12">
        <f t="shared" si="143"/>
        <v>3.8103069340706591E-2</v>
      </c>
      <c r="AD96" s="12">
        <f t="shared" si="144"/>
        <v>1.9735558962548604E-2</v>
      </c>
      <c r="AE96" s="12">
        <f t="shared" si="145"/>
        <v>4.2301173822248787E-3</v>
      </c>
      <c r="AF96" s="32">
        <f t="shared" si="146"/>
        <v>106.23248617426614</v>
      </c>
      <c r="AG96" s="32">
        <f t="shared" si="147"/>
        <v>103.5953869848999</v>
      </c>
      <c r="AH96" s="32">
        <f t="shared" si="148"/>
        <v>53.657432418556397</v>
      </c>
      <c r="AI96" s="32">
        <f t="shared" si="149"/>
        <v>11.500927741140645</v>
      </c>
      <c r="AK96" s="103">
        <f t="shared" si="150"/>
        <v>274.98623331886307</v>
      </c>
      <c r="AL96" s="12">
        <f t="shared" si="152"/>
        <v>0.10114175757088116</v>
      </c>
      <c r="AM96">
        <f>VLOOKUP(A96,Лист3!A:B,2,0)</f>
        <v>274.04000000000002</v>
      </c>
      <c r="AN96" s="32">
        <f t="shared" si="153"/>
        <v>68.746558329715796</v>
      </c>
      <c r="AO96" s="11">
        <f t="shared" si="154"/>
        <v>6.6540629980842876E-3</v>
      </c>
    </row>
    <row r="97" spans="1:41" s="99" customFormat="1" x14ac:dyDescent="0.3">
      <c r="A97" s="139" t="s">
        <v>161</v>
      </c>
      <c r="B97" s="139" t="s">
        <v>250</v>
      </c>
      <c r="E97" s="101">
        <f>VLOOKUP(B97,Площадь!A:B,2,0)</f>
        <v>4</v>
      </c>
      <c r="F97" s="99">
        <f t="shared" si="133"/>
        <v>120</v>
      </c>
      <c r="G97" s="1">
        <v>31</v>
      </c>
      <c r="H97" s="1">
        <v>28</v>
      </c>
      <c r="I97" s="1">
        <v>31</v>
      </c>
      <c r="J97" s="1">
        <v>30</v>
      </c>
      <c r="L97" s="102">
        <f t="shared" si="134"/>
        <v>4</v>
      </c>
      <c r="M97" s="102">
        <f t="shared" si="135"/>
        <v>4</v>
      </c>
      <c r="N97" s="102">
        <f t="shared" si="136"/>
        <v>4</v>
      </c>
      <c r="O97" s="102">
        <f t="shared" si="137"/>
        <v>4</v>
      </c>
      <c r="P97" s="102"/>
      <c r="Q97" s="143" t="e">
        <f>VLOOKUP(B97,Лист4!L:M,2,0)</f>
        <v>#N/A</v>
      </c>
      <c r="R97" s="23" t="e">
        <f>VLOOKUP(B97,Лист4!A:F,6,0)</f>
        <v>#N/A</v>
      </c>
      <c r="S97" s="10" t="e">
        <f t="shared" si="151"/>
        <v>#N/A</v>
      </c>
      <c r="T97" s="96"/>
      <c r="U97" s="96"/>
      <c r="V97" s="96"/>
      <c r="W97" s="96"/>
      <c r="X97" s="95">
        <f t="shared" si="138"/>
        <v>4.1129486195159021E-2</v>
      </c>
      <c r="Y97" s="95">
        <f t="shared" si="139"/>
        <v>4.0108494042849045E-2</v>
      </c>
      <c r="Z97" s="95">
        <f t="shared" si="140"/>
        <v>2.0774272592156424E-2</v>
      </c>
      <c r="AA97" s="95">
        <f t="shared" si="141"/>
        <v>4.4527551391840827E-3</v>
      </c>
      <c r="AB97" s="12">
        <f t="shared" si="142"/>
        <v>4.1129486195159021E-2</v>
      </c>
      <c r="AC97" s="12">
        <f t="shared" si="143"/>
        <v>4.0108494042849045E-2</v>
      </c>
      <c r="AD97" s="12">
        <f t="shared" si="144"/>
        <v>2.0774272592156424E-2</v>
      </c>
      <c r="AE97" s="12">
        <f t="shared" si="145"/>
        <v>4.4527551391840827E-3</v>
      </c>
      <c r="AF97" s="32">
        <f t="shared" si="146"/>
        <v>111.82366965712225</v>
      </c>
      <c r="AG97" s="32">
        <f t="shared" si="147"/>
        <v>109.04777577357885</v>
      </c>
      <c r="AH97" s="32">
        <f t="shared" si="148"/>
        <v>56.481507809006736</v>
      </c>
      <c r="AI97" s="32">
        <f t="shared" si="149"/>
        <v>12.106239727516469</v>
      </c>
      <c r="AK97" s="103">
        <f t="shared" si="150"/>
        <v>289.45919296722434</v>
      </c>
      <c r="AL97" s="12">
        <f t="shared" si="152"/>
        <v>0.10646500796934857</v>
      </c>
      <c r="AM97">
        <f>VLOOKUP(A97,Лист3!A:B,2,0)</f>
        <v>288.2</v>
      </c>
      <c r="AN97" s="32">
        <f t="shared" si="153"/>
        <v>72.364798241806071</v>
      </c>
      <c r="AO97" s="11">
        <f t="shared" si="154"/>
        <v>6.6540629980842859E-3</v>
      </c>
    </row>
    <row r="98" spans="1:41" s="99" customFormat="1" x14ac:dyDescent="0.3">
      <c r="A98" s="139" t="s">
        <v>162</v>
      </c>
      <c r="B98" s="139" t="s">
        <v>251</v>
      </c>
      <c r="E98" s="101">
        <f>VLOOKUP(B98,Площадь!A:B,2,0)</f>
        <v>3.3</v>
      </c>
      <c r="F98" s="99">
        <f t="shared" si="133"/>
        <v>120</v>
      </c>
      <c r="G98" s="1">
        <v>31</v>
      </c>
      <c r="H98" s="1">
        <v>28</v>
      </c>
      <c r="I98" s="1">
        <v>31</v>
      </c>
      <c r="J98" s="1">
        <v>30</v>
      </c>
      <c r="L98" s="102">
        <f t="shared" si="134"/>
        <v>3.3</v>
      </c>
      <c r="M98" s="102">
        <f t="shared" si="135"/>
        <v>3.3</v>
      </c>
      <c r="N98" s="102">
        <f t="shared" si="136"/>
        <v>3.3</v>
      </c>
      <c r="O98" s="102">
        <f t="shared" si="137"/>
        <v>3.3</v>
      </c>
      <c r="P98" s="102"/>
      <c r="Q98" s="143" t="e">
        <f>VLOOKUP(B98,Лист4!L:M,2,0)</f>
        <v>#N/A</v>
      </c>
      <c r="R98" s="23" t="e">
        <f>VLOOKUP(B98,Лист4!A:F,6,0)</f>
        <v>#N/A</v>
      </c>
      <c r="S98" s="10" t="e">
        <f t="shared" si="151"/>
        <v>#N/A</v>
      </c>
      <c r="T98" s="96"/>
      <c r="U98" s="96"/>
      <c r="V98" s="96"/>
      <c r="W98" s="96"/>
      <c r="X98" s="95">
        <f t="shared" si="138"/>
        <v>3.3931826111006189E-2</v>
      </c>
      <c r="Y98" s="95">
        <f t="shared" si="139"/>
        <v>3.308950758535046E-2</v>
      </c>
      <c r="Z98" s="95">
        <f t="shared" si="140"/>
        <v>1.7138774888529048E-2</v>
      </c>
      <c r="AA98" s="95">
        <f t="shared" si="141"/>
        <v>3.6735229898268679E-3</v>
      </c>
      <c r="AB98" s="12">
        <f t="shared" si="142"/>
        <v>3.3931826111006189E-2</v>
      </c>
      <c r="AC98" s="12">
        <f t="shared" si="143"/>
        <v>3.308950758535046E-2</v>
      </c>
      <c r="AD98" s="12">
        <f t="shared" si="144"/>
        <v>1.7138774888529048E-2</v>
      </c>
      <c r="AE98" s="12">
        <f t="shared" si="145"/>
        <v>3.6735229898268679E-3</v>
      </c>
      <c r="AF98" s="32">
        <f t="shared" si="146"/>
        <v>92.254527467125854</v>
      </c>
      <c r="AG98" s="32">
        <f t="shared" si="147"/>
        <v>89.96441501320254</v>
      </c>
      <c r="AH98" s="32">
        <f t="shared" si="148"/>
        <v>46.597243942430552</v>
      </c>
      <c r="AI98" s="32">
        <f t="shared" si="149"/>
        <v>9.9876477752010846</v>
      </c>
      <c r="AK98" s="103">
        <f t="shared" si="150"/>
        <v>238.80383419796004</v>
      </c>
      <c r="AL98" s="12">
        <f t="shared" si="152"/>
        <v>8.7833631574712578E-2</v>
      </c>
      <c r="AM98">
        <f>VLOOKUP(A98,Лист3!A:B,2,0)</f>
        <v>238.16</v>
      </c>
      <c r="AN98" s="32">
        <f t="shared" si="153"/>
        <v>59.700958549490018</v>
      </c>
      <c r="AO98" s="11">
        <f t="shared" si="154"/>
        <v>6.6540629980842867E-3</v>
      </c>
    </row>
    <row r="99" spans="1:41" s="99" customFormat="1" x14ac:dyDescent="0.3">
      <c r="A99" s="139" t="s">
        <v>163</v>
      </c>
      <c r="B99" s="139" t="s">
        <v>252</v>
      </c>
      <c r="E99" s="101">
        <f>VLOOKUP(B99,Площадь!A:B,2,0)</f>
        <v>3.3</v>
      </c>
      <c r="F99" s="99">
        <f t="shared" ref="F99:F117" si="195">SUM(G99:J99)</f>
        <v>120</v>
      </c>
      <c r="G99" s="1">
        <v>31</v>
      </c>
      <c r="H99" s="1">
        <v>28</v>
      </c>
      <c r="I99" s="1">
        <v>31</v>
      </c>
      <c r="J99" s="1">
        <v>30</v>
      </c>
      <c r="L99" s="102">
        <f t="shared" ref="L99:L117" si="196">ROUND($E99/G$1*G99,2)</f>
        <v>3.3</v>
      </c>
      <c r="M99" s="102">
        <f t="shared" ref="M99:M117" si="197">ROUND($E99/H$1*H99,2)</f>
        <v>3.3</v>
      </c>
      <c r="N99" s="102">
        <f t="shared" ref="N99:N117" si="198">ROUND($E99/I$1*I99,2)</f>
        <v>3.3</v>
      </c>
      <c r="O99" s="102">
        <f t="shared" ref="O99:O117" si="199">ROUND($E99/J$1*J99,2)</f>
        <v>3.3</v>
      </c>
      <c r="P99" s="102"/>
      <c r="Q99" s="143" t="e">
        <f>VLOOKUP(B99,Лист4!L:M,2,0)</f>
        <v>#N/A</v>
      </c>
      <c r="R99" s="23" t="e">
        <f>VLOOKUP(B99,Лист4!A:F,6,0)</f>
        <v>#N/A</v>
      </c>
      <c r="S99" s="10" t="e">
        <f t="shared" si="151"/>
        <v>#N/A</v>
      </c>
      <c r="T99" s="96"/>
      <c r="U99" s="96"/>
      <c r="V99" s="96"/>
      <c r="W99" s="96"/>
      <c r="X99" s="95">
        <f t="shared" ref="X99:X117" si="200">X$122/$L$122*L99</f>
        <v>3.3931826111006189E-2</v>
      </c>
      <c r="Y99" s="95">
        <f t="shared" ref="Y99:Y117" si="201">Y$122/$L$122*M99</f>
        <v>3.308950758535046E-2</v>
      </c>
      <c r="Z99" s="95">
        <f t="shared" ref="Z99:Z117" si="202">Z$122/$L$122*N99</f>
        <v>1.7138774888529048E-2</v>
      </c>
      <c r="AA99" s="95">
        <f t="shared" ref="AA99:AA117" si="203">AA$122/$L$122*O99</f>
        <v>3.6735229898268679E-3</v>
      </c>
      <c r="AB99" s="12">
        <f t="shared" ref="AB99:AB117" si="204">X99+T99</f>
        <v>3.3931826111006189E-2</v>
      </c>
      <c r="AC99" s="12">
        <f t="shared" ref="AC99:AC117" si="205">Y99+U99</f>
        <v>3.308950758535046E-2</v>
      </c>
      <c r="AD99" s="12">
        <f t="shared" ref="AD99:AD117" si="206">Z99+V99</f>
        <v>1.7138774888529048E-2</v>
      </c>
      <c r="AE99" s="12">
        <f t="shared" ref="AE99:AE117" si="207">AA99+W99</f>
        <v>3.6735229898268679E-3</v>
      </c>
      <c r="AF99" s="32">
        <f t="shared" ref="AF99:AF117" si="208">AB99*$AH$1</f>
        <v>92.254527467125854</v>
      </c>
      <c r="AG99" s="32">
        <f t="shared" ref="AG99:AG117" si="209">AC99*$AH$1</f>
        <v>89.96441501320254</v>
      </c>
      <c r="AH99" s="32">
        <f t="shared" ref="AH99:AH117" si="210">AD99*$AH$1</f>
        <v>46.597243942430552</v>
      </c>
      <c r="AI99" s="32">
        <f t="shared" ref="AI99:AI117" si="211">AE99*$AH$1</f>
        <v>9.9876477752010846</v>
      </c>
      <c r="AK99" s="103">
        <f t="shared" ref="AK99:AK117" si="212">SUM(AF99:AI99)</f>
        <v>238.80383419796004</v>
      </c>
      <c r="AL99" s="12">
        <f t="shared" si="152"/>
        <v>8.7833631574712578E-2</v>
      </c>
      <c r="AM99">
        <f>VLOOKUP(A99,Лист3!A:B,2,0)</f>
        <v>238.16</v>
      </c>
      <c r="AN99" s="32">
        <f t="shared" si="153"/>
        <v>59.700958549490018</v>
      </c>
      <c r="AO99" s="11">
        <f t="shared" si="154"/>
        <v>6.6540629980842867E-3</v>
      </c>
    </row>
    <row r="100" spans="1:41" s="99" customFormat="1" x14ac:dyDescent="0.3">
      <c r="A100" s="139" t="s">
        <v>291</v>
      </c>
      <c r="B100" s="139" t="s">
        <v>253</v>
      </c>
      <c r="E100" s="101">
        <f>VLOOKUP(B100,Площадь!A:B,2,0)</f>
        <v>3.6</v>
      </c>
      <c r="F100" s="99">
        <f t="shared" si="195"/>
        <v>120</v>
      </c>
      <c r="G100" s="1">
        <v>31</v>
      </c>
      <c r="H100" s="1">
        <v>28</v>
      </c>
      <c r="I100" s="1">
        <v>31</v>
      </c>
      <c r="J100" s="1">
        <v>30</v>
      </c>
      <c r="L100" s="102">
        <f t="shared" si="196"/>
        <v>3.6</v>
      </c>
      <c r="M100" s="102">
        <f t="shared" si="197"/>
        <v>3.6</v>
      </c>
      <c r="N100" s="102">
        <f t="shared" si="198"/>
        <v>3.6</v>
      </c>
      <c r="O100" s="102">
        <f t="shared" si="199"/>
        <v>3.6</v>
      </c>
      <c r="P100" s="102"/>
      <c r="Q100" s="143" t="e">
        <f>VLOOKUP(B100,Лист4!L:M,2,0)</f>
        <v>#N/A</v>
      </c>
      <c r="R100" s="23" t="e">
        <f>VLOOKUP(B100,Лист4!A:F,6,0)</f>
        <v>#N/A</v>
      </c>
      <c r="S100" s="10" t="e">
        <f t="shared" si="151"/>
        <v>#N/A</v>
      </c>
      <c r="T100" s="96"/>
      <c r="U100" s="96"/>
      <c r="V100" s="96"/>
      <c r="W100" s="96"/>
      <c r="X100" s="95">
        <f t="shared" si="200"/>
        <v>3.7016537575643119E-2</v>
      </c>
      <c r="Y100" s="95">
        <f t="shared" si="201"/>
        <v>3.6097644638564144E-2</v>
      </c>
      <c r="Z100" s="95">
        <f t="shared" si="202"/>
        <v>1.8696845332940783E-2</v>
      </c>
      <c r="AA100" s="95">
        <f t="shared" si="203"/>
        <v>4.0074796252656747E-3</v>
      </c>
      <c r="AB100" s="12">
        <f t="shared" si="204"/>
        <v>3.7016537575643119E-2</v>
      </c>
      <c r="AC100" s="12">
        <f t="shared" si="205"/>
        <v>3.6097644638564144E-2</v>
      </c>
      <c r="AD100" s="12">
        <f t="shared" si="206"/>
        <v>1.8696845332940783E-2</v>
      </c>
      <c r="AE100" s="12">
        <f t="shared" si="207"/>
        <v>4.0074796252656747E-3</v>
      </c>
      <c r="AF100" s="32">
        <f t="shared" si="208"/>
        <v>100.64130269141003</v>
      </c>
      <c r="AG100" s="32">
        <f t="shared" si="209"/>
        <v>98.142998196220972</v>
      </c>
      <c r="AH100" s="32">
        <f t="shared" si="210"/>
        <v>50.833357028106064</v>
      </c>
      <c r="AI100" s="32">
        <f t="shared" si="211"/>
        <v>10.895615754764822</v>
      </c>
      <c r="AK100" s="103">
        <f t="shared" si="212"/>
        <v>260.51327367050186</v>
      </c>
      <c r="AL100" s="12">
        <f t="shared" si="152"/>
        <v>9.5818507172413719E-2</v>
      </c>
      <c r="AM100">
        <f>VLOOKUP(A100,Лист3!A:B,2,0)</f>
        <v>259.92</v>
      </c>
      <c r="AN100" s="32">
        <f t="shared" si="153"/>
        <v>65.128318417625465</v>
      </c>
      <c r="AO100" s="11">
        <f t="shared" si="154"/>
        <v>6.6540629980842859E-3</v>
      </c>
    </row>
    <row r="101" spans="1:41" s="99" customFormat="1" x14ac:dyDescent="0.3">
      <c r="A101" s="139" t="s">
        <v>164</v>
      </c>
      <c r="B101" s="139" t="s">
        <v>254</v>
      </c>
      <c r="C101" s="100"/>
      <c r="E101" s="101">
        <f>VLOOKUP(B101,Площадь!A:B,2,0)</f>
        <v>3.4</v>
      </c>
      <c r="F101" s="99">
        <f t="shared" si="195"/>
        <v>120</v>
      </c>
      <c r="G101" s="1">
        <v>31</v>
      </c>
      <c r="H101" s="1">
        <v>28</v>
      </c>
      <c r="I101" s="1">
        <v>31</v>
      </c>
      <c r="J101" s="1">
        <v>30</v>
      </c>
      <c r="L101" s="102">
        <f t="shared" si="196"/>
        <v>3.4</v>
      </c>
      <c r="M101" s="102">
        <f t="shared" si="197"/>
        <v>3.4</v>
      </c>
      <c r="N101" s="102">
        <f t="shared" si="198"/>
        <v>3.4</v>
      </c>
      <c r="O101" s="102">
        <f t="shared" si="199"/>
        <v>3.4</v>
      </c>
      <c r="P101" s="102"/>
      <c r="Q101" s="143" t="e">
        <f>VLOOKUP(B101,Лист4!L:M,2,0)</f>
        <v>#N/A</v>
      </c>
      <c r="R101" s="23" t="e">
        <f>VLOOKUP(B101,Лист4!A:F,6,0)</f>
        <v>#N/A</v>
      </c>
      <c r="S101" s="10" t="e">
        <f t="shared" si="151"/>
        <v>#N/A</v>
      </c>
      <c r="T101" s="96"/>
      <c r="U101" s="96"/>
      <c r="V101" s="96"/>
      <c r="W101" s="96"/>
      <c r="X101" s="95">
        <f t="shared" si="200"/>
        <v>3.4960063265885168E-2</v>
      </c>
      <c r="Y101" s="95">
        <f t="shared" si="201"/>
        <v>3.409221993642169E-2</v>
      </c>
      <c r="Z101" s="95">
        <f t="shared" si="202"/>
        <v>1.7658131703332962E-2</v>
      </c>
      <c r="AA101" s="95">
        <f t="shared" si="203"/>
        <v>3.7848418683064703E-3</v>
      </c>
      <c r="AB101" s="12">
        <f t="shared" si="204"/>
        <v>3.4960063265885168E-2</v>
      </c>
      <c r="AC101" s="12">
        <f t="shared" si="205"/>
        <v>3.409221993642169E-2</v>
      </c>
      <c r="AD101" s="12">
        <f t="shared" si="206"/>
        <v>1.7658131703332962E-2</v>
      </c>
      <c r="AE101" s="12">
        <f t="shared" si="207"/>
        <v>3.7848418683064703E-3</v>
      </c>
      <c r="AF101" s="32">
        <f t="shared" si="208"/>
        <v>95.050119208553923</v>
      </c>
      <c r="AG101" s="32">
        <f t="shared" si="209"/>
        <v>92.690609407542027</v>
      </c>
      <c r="AH101" s="32">
        <f t="shared" si="210"/>
        <v>48.009281637655725</v>
      </c>
      <c r="AI101" s="32">
        <f t="shared" si="211"/>
        <v>10.290303768388998</v>
      </c>
      <c r="AK101" s="103">
        <f t="shared" si="212"/>
        <v>246.04031402214071</v>
      </c>
      <c r="AL101" s="12">
        <f t="shared" si="152"/>
        <v>9.0495256773946292E-2</v>
      </c>
      <c r="AM101">
        <f>VLOOKUP(A101,Лист3!A:B,2,0)</f>
        <v>244.68</v>
      </c>
      <c r="AN101" s="32">
        <f t="shared" si="153"/>
        <v>61.510078505535169</v>
      </c>
      <c r="AO101" s="11">
        <f t="shared" si="154"/>
        <v>6.6540629980842867E-3</v>
      </c>
    </row>
    <row r="102" spans="1:41" s="99" customFormat="1" x14ac:dyDescent="0.3">
      <c r="A102" s="139" t="s">
        <v>165</v>
      </c>
      <c r="B102" s="139" t="s">
        <v>255</v>
      </c>
      <c r="D102" s="100"/>
      <c r="E102" s="101">
        <f>VLOOKUP(B102,Площадь!A:B,2,0)</f>
        <v>3.5</v>
      </c>
      <c r="F102" s="99">
        <f t="shared" si="195"/>
        <v>120</v>
      </c>
      <c r="G102" s="1">
        <v>31</v>
      </c>
      <c r="H102" s="1">
        <v>28</v>
      </c>
      <c r="I102" s="1">
        <v>31</v>
      </c>
      <c r="J102" s="1">
        <v>30</v>
      </c>
      <c r="L102" s="102">
        <f t="shared" si="196"/>
        <v>3.5</v>
      </c>
      <c r="M102" s="102">
        <f t="shared" si="197"/>
        <v>3.5</v>
      </c>
      <c r="N102" s="102">
        <f t="shared" si="198"/>
        <v>3.5</v>
      </c>
      <c r="O102" s="102">
        <f t="shared" si="199"/>
        <v>3.5</v>
      </c>
      <c r="P102" s="102"/>
      <c r="Q102" s="143" t="e">
        <f>VLOOKUP(B102,Лист4!L:M,2,0)</f>
        <v>#N/A</v>
      </c>
      <c r="R102" s="23" t="e">
        <f>VLOOKUP(B102,Лист4!A:F,6,0)</f>
        <v>#N/A</v>
      </c>
      <c r="S102" s="10" t="e">
        <f t="shared" si="151"/>
        <v>#N/A</v>
      </c>
      <c r="T102" s="96"/>
      <c r="U102" s="96"/>
      <c r="V102" s="96"/>
      <c r="W102" s="96"/>
      <c r="X102" s="95">
        <f t="shared" si="200"/>
        <v>3.5988300420764147E-2</v>
      </c>
      <c r="Y102" s="95">
        <f t="shared" si="201"/>
        <v>3.5094932287492914E-2</v>
      </c>
      <c r="Z102" s="95">
        <f t="shared" si="202"/>
        <v>1.8177488518136872E-2</v>
      </c>
      <c r="AA102" s="95">
        <f t="shared" si="203"/>
        <v>3.8961607467860723E-3</v>
      </c>
      <c r="AB102" s="12">
        <f t="shared" si="204"/>
        <v>3.5988300420764147E-2</v>
      </c>
      <c r="AC102" s="12">
        <f t="shared" si="205"/>
        <v>3.5094932287492914E-2</v>
      </c>
      <c r="AD102" s="12">
        <f t="shared" si="206"/>
        <v>1.8177488518136872E-2</v>
      </c>
      <c r="AE102" s="12">
        <f t="shared" si="207"/>
        <v>3.8961607467860723E-3</v>
      </c>
      <c r="AF102" s="32">
        <f t="shared" si="208"/>
        <v>97.845710949981978</v>
      </c>
      <c r="AG102" s="32">
        <f t="shared" si="209"/>
        <v>95.416803801881485</v>
      </c>
      <c r="AH102" s="32">
        <f t="shared" si="210"/>
        <v>49.421319332880891</v>
      </c>
      <c r="AI102" s="32">
        <f t="shared" si="211"/>
        <v>10.59295976157691</v>
      </c>
      <c r="AK102" s="103">
        <f t="shared" si="212"/>
        <v>253.27679384632128</v>
      </c>
      <c r="AL102" s="12">
        <f t="shared" si="152"/>
        <v>9.3156881973180006E-2</v>
      </c>
      <c r="AM102">
        <f>VLOOKUP(A102,Лист3!A:B,2,0)</f>
        <v>252.32</v>
      </c>
      <c r="AN102" s="32">
        <f t="shared" si="153"/>
        <v>63.319198461580314</v>
      </c>
      <c r="AO102" s="11">
        <f t="shared" si="154"/>
        <v>6.6540629980842859E-3</v>
      </c>
    </row>
    <row r="103" spans="1:41" s="99" customFormat="1" x14ac:dyDescent="0.3">
      <c r="A103" s="139" t="s">
        <v>166</v>
      </c>
      <c r="B103" s="139" t="s">
        <v>256</v>
      </c>
      <c r="E103" s="101">
        <f>VLOOKUP(B103,Площадь!A:B,2,0)</f>
        <v>3.6</v>
      </c>
      <c r="F103" s="99">
        <f t="shared" si="195"/>
        <v>120</v>
      </c>
      <c r="G103" s="1">
        <v>31</v>
      </c>
      <c r="H103" s="1">
        <v>28</v>
      </c>
      <c r="I103" s="1">
        <v>31</v>
      </c>
      <c r="J103" s="1">
        <v>30</v>
      </c>
      <c r="L103" s="102">
        <f t="shared" si="196"/>
        <v>3.6</v>
      </c>
      <c r="M103" s="102">
        <f t="shared" si="197"/>
        <v>3.6</v>
      </c>
      <c r="N103" s="102">
        <f t="shared" si="198"/>
        <v>3.6</v>
      </c>
      <c r="O103" s="102">
        <f t="shared" si="199"/>
        <v>3.6</v>
      </c>
      <c r="P103" s="102"/>
      <c r="Q103" s="143" t="e">
        <f>VLOOKUP(B103,Лист4!L:M,2,0)</f>
        <v>#N/A</v>
      </c>
      <c r="R103" s="23" t="e">
        <f>VLOOKUP(B103,Лист4!A:F,6,0)</f>
        <v>#N/A</v>
      </c>
      <c r="S103" s="10" t="e">
        <f t="shared" si="151"/>
        <v>#N/A</v>
      </c>
      <c r="T103" s="96"/>
      <c r="U103" s="96"/>
      <c r="V103" s="96"/>
      <c r="W103" s="96"/>
      <c r="X103" s="95">
        <f t="shared" si="200"/>
        <v>3.7016537575643119E-2</v>
      </c>
      <c r="Y103" s="95">
        <f t="shared" si="201"/>
        <v>3.6097644638564144E-2</v>
      </c>
      <c r="Z103" s="95">
        <f t="shared" si="202"/>
        <v>1.8696845332940783E-2</v>
      </c>
      <c r="AA103" s="95">
        <f t="shared" si="203"/>
        <v>4.0074796252656747E-3</v>
      </c>
      <c r="AB103" s="12">
        <f t="shared" si="204"/>
        <v>3.7016537575643119E-2</v>
      </c>
      <c r="AC103" s="12">
        <f t="shared" si="205"/>
        <v>3.6097644638564144E-2</v>
      </c>
      <c r="AD103" s="12">
        <f t="shared" si="206"/>
        <v>1.8696845332940783E-2</v>
      </c>
      <c r="AE103" s="12">
        <f t="shared" si="207"/>
        <v>4.0074796252656747E-3</v>
      </c>
      <c r="AF103" s="32">
        <f t="shared" si="208"/>
        <v>100.64130269141003</v>
      </c>
      <c r="AG103" s="32">
        <f t="shared" si="209"/>
        <v>98.142998196220972</v>
      </c>
      <c r="AH103" s="32">
        <f t="shared" si="210"/>
        <v>50.833357028106064</v>
      </c>
      <c r="AI103" s="32">
        <f t="shared" si="211"/>
        <v>10.895615754764822</v>
      </c>
      <c r="AK103" s="103">
        <f t="shared" si="212"/>
        <v>260.51327367050186</v>
      </c>
      <c r="AL103" s="12">
        <f t="shared" si="152"/>
        <v>9.5818507172413719E-2</v>
      </c>
      <c r="AM103">
        <f>VLOOKUP(A103,Лист3!A:B,2,0)</f>
        <v>259.92</v>
      </c>
      <c r="AN103" s="32">
        <f t="shared" si="153"/>
        <v>65.128318417625465</v>
      </c>
      <c r="AO103" s="11">
        <f t="shared" si="154"/>
        <v>6.6540629980842859E-3</v>
      </c>
    </row>
    <row r="104" spans="1:41" s="99" customFormat="1" x14ac:dyDescent="0.3">
      <c r="A104" s="139" t="s">
        <v>167</v>
      </c>
      <c r="B104" s="139" t="s">
        <v>257</v>
      </c>
      <c r="E104" s="101">
        <f>VLOOKUP(B104,Площадь!A:B,2,0)</f>
        <v>4.3</v>
      </c>
      <c r="F104" s="99">
        <f t="shared" si="195"/>
        <v>120</v>
      </c>
      <c r="G104" s="1">
        <v>31</v>
      </c>
      <c r="H104" s="1">
        <v>28</v>
      </c>
      <c r="I104" s="1">
        <v>31</v>
      </c>
      <c r="J104" s="1">
        <v>30</v>
      </c>
      <c r="L104" s="102">
        <f t="shared" si="196"/>
        <v>4.3</v>
      </c>
      <c r="M104" s="102">
        <f t="shared" si="197"/>
        <v>4.3</v>
      </c>
      <c r="N104" s="102">
        <f t="shared" si="198"/>
        <v>4.3</v>
      </c>
      <c r="O104" s="102">
        <f t="shared" si="199"/>
        <v>4.3</v>
      </c>
      <c r="P104" s="102"/>
      <c r="Q104" s="143" t="e">
        <f>VLOOKUP(B104,Лист4!L:M,2,0)</f>
        <v>#N/A</v>
      </c>
      <c r="R104" s="23" t="e">
        <f>VLOOKUP(B104,Лист4!A:F,6,0)</f>
        <v>#N/A</v>
      </c>
      <c r="S104" s="10" t="e">
        <f t="shared" si="151"/>
        <v>#N/A</v>
      </c>
      <c r="T104" s="96"/>
      <c r="U104" s="96"/>
      <c r="V104" s="96"/>
      <c r="W104" s="96"/>
      <c r="X104" s="95">
        <f t="shared" si="200"/>
        <v>4.4214197659795944E-2</v>
      </c>
      <c r="Y104" s="95">
        <f t="shared" si="201"/>
        <v>4.3116631096062723E-2</v>
      </c>
      <c r="Z104" s="95">
        <f t="shared" si="202"/>
        <v>2.2332343036568156E-2</v>
      </c>
      <c r="AA104" s="95">
        <f t="shared" si="203"/>
        <v>4.7867117746228883E-3</v>
      </c>
      <c r="AB104" s="12">
        <f t="shared" si="204"/>
        <v>4.4214197659795944E-2</v>
      </c>
      <c r="AC104" s="12">
        <f t="shared" si="205"/>
        <v>4.3116631096062723E-2</v>
      </c>
      <c r="AD104" s="12">
        <f t="shared" si="206"/>
        <v>2.2332343036568156E-2</v>
      </c>
      <c r="AE104" s="12">
        <f t="shared" si="207"/>
        <v>4.7867117746228883E-3</v>
      </c>
      <c r="AF104" s="32">
        <f t="shared" si="208"/>
        <v>120.21044488140642</v>
      </c>
      <c r="AG104" s="32">
        <f t="shared" si="209"/>
        <v>117.22635895659725</v>
      </c>
      <c r="AH104" s="32">
        <f t="shared" si="210"/>
        <v>60.717620894682234</v>
      </c>
      <c r="AI104" s="32">
        <f t="shared" si="211"/>
        <v>13.014207707080201</v>
      </c>
      <c r="AK104" s="103">
        <f t="shared" si="212"/>
        <v>311.1686324397661</v>
      </c>
      <c r="AL104" s="12">
        <f t="shared" si="152"/>
        <v>0.11444988356704971</v>
      </c>
      <c r="AM104">
        <f>VLOOKUP(A104,Лист3!A:B,2,0)</f>
        <v>309.95999999999998</v>
      </c>
      <c r="AN104" s="32">
        <f t="shared" si="153"/>
        <v>77.792158109941525</v>
      </c>
      <c r="AO104" s="11">
        <f t="shared" si="154"/>
        <v>6.6540629980842859E-3</v>
      </c>
    </row>
    <row r="105" spans="1:41" s="99" customFormat="1" x14ac:dyDescent="0.3">
      <c r="A105" s="139" t="s">
        <v>168</v>
      </c>
      <c r="B105" s="139" t="s">
        <v>258</v>
      </c>
      <c r="E105" s="101">
        <f>VLOOKUP(B105,Площадь!A:B,2,0)</f>
        <v>3.1</v>
      </c>
      <c r="F105" s="99">
        <f t="shared" si="195"/>
        <v>120</v>
      </c>
      <c r="G105" s="1">
        <v>31</v>
      </c>
      <c r="H105" s="1">
        <v>28</v>
      </c>
      <c r="I105" s="1">
        <v>31</v>
      </c>
      <c r="J105" s="1">
        <v>30</v>
      </c>
      <c r="L105" s="102">
        <f t="shared" si="196"/>
        <v>3.1</v>
      </c>
      <c r="M105" s="102">
        <f t="shared" si="197"/>
        <v>3.1</v>
      </c>
      <c r="N105" s="102">
        <f t="shared" si="198"/>
        <v>3.1</v>
      </c>
      <c r="O105" s="102">
        <f t="shared" si="199"/>
        <v>3.1</v>
      </c>
      <c r="P105" s="102"/>
      <c r="Q105" s="143" t="e">
        <f>VLOOKUP(B105,Лист4!L:M,2,0)</f>
        <v>#N/A</v>
      </c>
      <c r="R105" s="23" t="e">
        <f>VLOOKUP(B105,Лист4!A:F,6,0)</f>
        <v>#N/A</v>
      </c>
      <c r="S105" s="10" t="e">
        <f t="shared" si="151"/>
        <v>#N/A</v>
      </c>
      <c r="T105" s="96"/>
      <c r="U105" s="96"/>
      <c r="V105" s="96"/>
      <c r="W105" s="96"/>
      <c r="X105" s="95">
        <f t="shared" si="200"/>
        <v>3.1875351801248245E-2</v>
      </c>
      <c r="Y105" s="95">
        <f t="shared" si="201"/>
        <v>3.1084082883208013E-2</v>
      </c>
      <c r="Z105" s="95">
        <f t="shared" si="202"/>
        <v>1.6100061258921231E-2</v>
      </c>
      <c r="AA105" s="95">
        <f t="shared" si="203"/>
        <v>3.4508852328676643E-3</v>
      </c>
      <c r="AB105" s="12">
        <f t="shared" si="204"/>
        <v>3.1875351801248245E-2</v>
      </c>
      <c r="AC105" s="12">
        <f t="shared" si="205"/>
        <v>3.1084082883208013E-2</v>
      </c>
      <c r="AD105" s="12">
        <f t="shared" si="206"/>
        <v>1.6100061258921231E-2</v>
      </c>
      <c r="AE105" s="12">
        <f t="shared" si="207"/>
        <v>3.4508852328676643E-3</v>
      </c>
      <c r="AF105" s="32">
        <f t="shared" si="208"/>
        <v>86.663343984269758</v>
      </c>
      <c r="AG105" s="32">
        <f t="shared" si="209"/>
        <v>84.512026224523609</v>
      </c>
      <c r="AH105" s="32">
        <f t="shared" si="210"/>
        <v>43.77316855198022</v>
      </c>
      <c r="AI105" s="32">
        <f t="shared" si="211"/>
        <v>9.3823357888252641</v>
      </c>
      <c r="AK105" s="103">
        <f t="shared" si="212"/>
        <v>224.33087454959886</v>
      </c>
      <c r="AL105" s="12">
        <f t="shared" si="152"/>
        <v>8.2510381176245151E-2</v>
      </c>
      <c r="AM105">
        <f>VLOOKUP(A105,Лист3!A:B,2,0)</f>
        <v>223.5</v>
      </c>
      <c r="AN105" s="32">
        <f t="shared" si="153"/>
        <v>56.082718637399708</v>
      </c>
      <c r="AO105" s="11">
        <f t="shared" si="154"/>
        <v>6.6540629980842859E-3</v>
      </c>
    </row>
    <row r="106" spans="1:41" s="99" customFormat="1" x14ac:dyDescent="0.3">
      <c r="A106" s="139" t="s">
        <v>169</v>
      </c>
      <c r="B106" s="139" t="s">
        <v>259</v>
      </c>
      <c r="E106" s="101">
        <f>VLOOKUP(B106,Площадь!A:B,2,0)</f>
        <v>3.4</v>
      </c>
      <c r="F106" s="99">
        <f t="shared" si="195"/>
        <v>120</v>
      </c>
      <c r="G106" s="1">
        <v>31</v>
      </c>
      <c r="H106" s="1">
        <v>28</v>
      </c>
      <c r="I106" s="1">
        <v>31</v>
      </c>
      <c r="J106" s="1">
        <v>30</v>
      </c>
      <c r="L106" s="102">
        <f t="shared" si="196"/>
        <v>3.4</v>
      </c>
      <c r="M106" s="102">
        <f t="shared" si="197"/>
        <v>3.4</v>
      </c>
      <c r="N106" s="102">
        <f t="shared" si="198"/>
        <v>3.4</v>
      </c>
      <c r="O106" s="102">
        <f t="shared" si="199"/>
        <v>3.4</v>
      </c>
      <c r="P106" s="102"/>
      <c r="Q106" s="143" t="e">
        <f>VLOOKUP(B106,Лист4!L:M,2,0)</f>
        <v>#N/A</v>
      </c>
      <c r="R106" s="23" t="e">
        <f>VLOOKUP(B106,Лист4!A:F,6,0)</f>
        <v>#N/A</v>
      </c>
      <c r="S106" s="10" t="e">
        <f t="shared" si="151"/>
        <v>#N/A</v>
      </c>
      <c r="T106" s="96"/>
      <c r="U106" s="96"/>
      <c r="V106" s="96"/>
      <c r="W106" s="96"/>
      <c r="X106" s="95">
        <f t="shared" si="200"/>
        <v>3.4960063265885168E-2</v>
      </c>
      <c r="Y106" s="95">
        <f t="shared" si="201"/>
        <v>3.409221993642169E-2</v>
      </c>
      <c r="Z106" s="95">
        <f t="shared" si="202"/>
        <v>1.7658131703332962E-2</v>
      </c>
      <c r="AA106" s="95">
        <f t="shared" si="203"/>
        <v>3.7848418683064703E-3</v>
      </c>
      <c r="AB106" s="12">
        <f t="shared" si="204"/>
        <v>3.4960063265885168E-2</v>
      </c>
      <c r="AC106" s="12">
        <f t="shared" si="205"/>
        <v>3.409221993642169E-2</v>
      </c>
      <c r="AD106" s="12">
        <f t="shared" si="206"/>
        <v>1.7658131703332962E-2</v>
      </c>
      <c r="AE106" s="12">
        <f t="shared" si="207"/>
        <v>3.7848418683064703E-3</v>
      </c>
      <c r="AF106" s="32">
        <f t="shared" si="208"/>
        <v>95.050119208553923</v>
      </c>
      <c r="AG106" s="32">
        <f t="shared" si="209"/>
        <v>92.690609407542027</v>
      </c>
      <c r="AH106" s="32">
        <f t="shared" si="210"/>
        <v>48.009281637655725</v>
      </c>
      <c r="AI106" s="32">
        <f t="shared" si="211"/>
        <v>10.290303768388998</v>
      </c>
      <c r="AK106" s="103">
        <f t="shared" si="212"/>
        <v>246.04031402214071</v>
      </c>
      <c r="AL106" s="12">
        <f t="shared" si="152"/>
        <v>9.0495256773946292E-2</v>
      </c>
      <c r="AM106">
        <f>VLOOKUP(A106,Лист3!A:B,2,0)</f>
        <v>244.68</v>
      </c>
      <c r="AN106" s="32">
        <f t="shared" si="153"/>
        <v>61.510078505535169</v>
      </c>
      <c r="AO106" s="11">
        <f t="shared" si="154"/>
        <v>6.6540629980842867E-3</v>
      </c>
    </row>
    <row r="107" spans="1:41" s="99" customFormat="1" x14ac:dyDescent="0.3">
      <c r="A107" s="139" t="s">
        <v>170</v>
      </c>
      <c r="B107" s="139" t="s">
        <v>260</v>
      </c>
      <c r="E107" s="101">
        <f>VLOOKUP(B107,Площадь!A:B,2,0)</f>
        <v>3.4</v>
      </c>
      <c r="F107" s="99">
        <f t="shared" si="195"/>
        <v>120</v>
      </c>
      <c r="G107" s="1">
        <v>31</v>
      </c>
      <c r="H107" s="1">
        <v>28</v>
      </c>
      <c r="I107" s="1">
        <v>31</v>
      </c>
      <c r="J107" s="1">
        <v>30</v>
      </c>
      <c r="L107" s="102">
        <f t="shared" si="196"/>
        <v>3.4</v>
      </c>
      <c r="M107" s="102">
        <f t="shared" si="197"/>
        <v>3.4</v>
      </c>
      <c r="N107" s="102">
        <f t="shared" si="198"/>
        <v>3.4</v>
      </c>
      <c r="O107" s="102">
        <f t="shared" si="199"/>
        <v>3.4</v>
      </c>
      <c r="P107" s="102"/>
      <c r="Q107" s="143" t="e">
        <f>VLOOKUP(B107,Лист4!L:M,2,0)</f>
        <v>#N/A</v>
      </c>
      <c r="R107" s="23" t="e">
        <f>VLOOKUP(B107,Лист4!A:F,6,0)</f>
        <v>#N/A</v>
      </c>
      <c r="S107" s="10" t="e">
        <f t="shared" si="151"/>
        <v>#N/A</v>
      </c>
      <c r="T107" s="96"/>
      <c r="U107" s="96"/>
      <c r="V107" s="96"/>
      <c r="W107" s="96"/>
      <c r="X107" s="95">
        <f t="shared" si="200"/>
        <v>3.4960063265885168E-2</v>
      </c>
      <c r="Y107" s="95">
        <f t="shared" si="201"/>
        <v>3.409221993642169E-2</v>
      </c>
      <c r="Z107" s="95">
        <f t="shared" si="202"/>
        <v>1.7658131703332962E-2</v>
      </c>
      <c r="AA107" s="95">
        <f t="shared" si="203"/>
        <v>3.7848418683064703E-3</v>
      </c>
      <c r="AB107" s="12">
        <f t="shared" si="204"/>
        <v>3.4960063265885168E-2</v>
      </c>
      <c r="AC107" s="12">
        <f t="shared" si="205"/>
        <v>3.409221993642169E-2</v>
      </c>
      <c r="AD107" s="12">
        <f t="shared" si="206"/>
        <v>1.7658131703332962E-2</v>
      </c>
      <c r="AE107" s="12">
        <f t="shared" si="207"/>
        <v>3.7848418683064703E-3</v>
      </c>
      <c r="AF107" s="32">
        <f t="shared" si="208"/>
        <v>95.050119208553923</v>
      </c>
      <c r="AG107" s="32">
        <f t="shared" si="209"/>
        <v>92.690609407542027</v>
      </c>
      <c r="AH107" s="32">
        <f t="shared" si="210"/>
        <v>48.009281637655725</v>
      </c>
      <c r="AI107" s="32">
        <f t="shared" si="211"/>
        <v>10.290303768388998</v>
      </c>
      <c r="AK107" s="103">
        <f t="shared" si="212"/>
        <v>246.04031402214071</v>
      </c>
      <c r="AL107" s="12">
        <f t="shared" si="152"/>
        <v>9.0495256773946292E-2</v>
      </c>
      <c r="AM107">
        <f>VLOOKUP(A107,Лист3!A:B,2,0)</f>
        <v>244.68</v>
      </c>
      <c r="AN107" s="32">
        <f t="shared" si="153"/>
        <v>61.510078505535169</v>
      </c>
      <c r="AO107" s="11">
        <f t="shared" si="154"/>
        <v>6.6540629980842867E-3</v>
      </c>
    </row>
    <row r="108" spans="1:41" s="99" customFormat="1" x14ac:dyDescent="0.3">
      <c r="A108" s="139" t="s">
        <v>171</v>
      </c>
      <c r="B108" s="139" t="s">
        <v>261</v>
      </c>
      <c r="E108" s="101">
        <f>VLOOKUP(B108,Площадь!A:B,2,0)</f>
        <v>3.4</v>
      </c>
      <c r="F108" s="99">
        <f t="shared" si="195"/>
        <v>120</v>
      </c>
      <c r="G108" s="1">
        <v>31</v>
      </c>
      <c r="H108" s="1">
        <v>28</v>
      </c>
      <c r="I108" s="1">
        <v>31</v>
      </c>
      <c r="J108" s="1">
        <v>30</v>
      </c>
      <c r="L108" s="102">
        <f t="shared" si="196"/>
        <v>3.4</v>
      </c>
      <c r="M108" s="102">
        <f t="shared" si="197"/>
        <v>3.4</v>
      </c>
      <c r="N108" s="102">
        <f t="shared" si="198"/>
        <v>3.4</v>
      </c>
      <c r="O108" s="102">
        <f t="shared" si="199"/>
        <v>3.4</v>
      </c>
      <c r="P108" s="102"/>
      <c r="Q108" s="143" t="e">
        <f>VLOOKUP(B108,Лист4!L:M,2,0)</f>
        <v>#N/A</v>
      </c>
      <c r="R108" s="23" t="e">
        <f>VLOOKUP(B108,Лист4!A:F,6,0)</f>
        <v>#N/A</v>
      </c>
      <c r="S108" s="10" t="e">
        <f t="shared" si="151"/>
        <v>#N/A</v>
      </c>
      <c r="T108" s="96"/>
      <c r="U108" s="96"/>
      <c r="V108" s="96"/>
      <c r="W108" s="96"/>
      <c r="X108" s="95">
        <f t="shared" si="200"/>
        <v>3.4960063265885168E-2</v>
      </c>
      <c r="Y108" s="95">
        <f t="shared" si="201"/>
        <v>3.409221993642169E-2</v>
      </c>
      <c r="Z108" s="95">
        <f t="shared" si="202"/>
        <v>1.7658131703332962E-2</v>
      </c>
      <c r="AA108" s="95">
        <f t="shared" si="203"/>
        <v>3.7848418683064703E-3</v>
      </c>
      <c r="AB108" s="12">
        <f t="shared" si="204"/>
        <v>3.4960063265885168E-2</v>
      </c>
      <c r="AC108" s="12">
        <f t="shared" si="205"/>
        <v>3.409221993642169E-2</v>
      </c>
      <c r="AD108" s="12">
        <f t="shared" si="206"/>
        <v>1.7658131703332962E-2</v>
      </c>
      <c r="AE108" s="12">
        <f t="shared" si="207"/>
        <v>3.7848418683064703E-3</v>
      </c>
      <c r="AF108" s="32">
        <f t="shared" si="208"/>
        <v>95.050119208553923</v>
      </c>
      <c r="AG108" s="32">
        <f t="shared" si="209"/>
        <v>92.690609407542027</v>
      </c>
      <c r="AH108" s="32">
        <f t="shared" si="210"/>
        <v>48.009281637655725</v>
      </c>
      <c r="AI108" s="32">
        <f t="shared" si="211"/>
        <v>10.290303768388998</v>
      </c>
      <c r="AK108" s="103">
        <f t="shared" si="212"/>
        <v>246.04031402214071</v>
      </c>
      <c r="AL108" s="12">
        <f t="shared" si="152"/>
        <v>9.0495256773946292E-2</v>
      </c>
      <c r="AM108">
        <f>VLOOKUP(A108,Лист3!A:B,2,0)</f>
        <v>244.68</v>
      </c>
      <c r="AN108" s="32">
        <f t="shared" si="153"/>
        <v>61.510078505535169</v>
      </c>
      <c r="AO108" s="11">
        <f t="shared" si="154"/>
        <v>6.6540629980842867E-3</v>
      </c>
    </row>
    <row r="109" spans="1:41" s="99" customFormat="1" x14ac:dyDescent="0.3">
      <c r="A109" s="139" t="s">
        <v>172</v>
      </c>
      <c r="B109" s="139" t="s">
        <v>262</v>
      </c>
      <c r="E109" s="101">
        <f>VLOOKUP(B109,Площадь!A:B,2,0)</f>
        <v>3.4</v>
      </c>
      <c r="F109" s="99">
        <f t="shared" si="195"/>
        <v>120</v>
      </c>
      <c r="G109" s="1">
        <v>31</v>
      </c>
      <c r="H109" s="1">
        <v>28</v>
      </c>
      <c r="I109" s="1">
        <v>31</v>
      </c>
      <c r="J109" s="1">
        <v>30</v>
      </c>
      <c r="L109" s="102">
        <f t="shared" si="196"/>
        <v>3.4</v>
      </c>
      <c r="M109" s="102">
        <f t="shared" si="197"/>
        <v>3.4</v>
      </c>
      <c r="N109" s="102">
        <f t="shared" si="198"/>
        <v>3.4</v>
      </c>
      <c r="O109" s="102">
        <f t="shared" si="199"/>
        <v>3.4</v>
      </c>
      <c r="P109" s="102"/>
      <c r="Q109" s="143" t="e">
        <f>VLOOKUP(B109,Лист4!L:M,2,0)</f>
        <v>#N/A</v>
      </c>
      <c r="R109" s="23" t="e">
        <f>VLOOKUP(B109,Лист4!A:F,6,0)</f>
        <v>#N/A</v>
      </c>
      <c r="S109" s="10" t="e">
        <f t="shared" si="151"/>
        <v>#N/A</v>
      </c>
      <c r="T109" s="96"/>
      <c r="U109" s="96"/>
      <c r="V109" s="96"/>
      <c r="W109" s="96"/>
      <c r="X109" s="95">
        <f t="shared" si="200"/>
        <v>3.4960063265885168E-2</v>
      </c>
      <c r="Y109" s="95">
        <f t="shared" si="201"/>
        <v>3.409221993642169E-2</v>
      </c>
      <c r="Z109" s="95">
        <f t="shared" si="202"/>
        <v>1.7658131703332962E-2</v>
      </c>
      <c r="AA109" s="95">
        <f t="shared" si="203"/>
        <v>3.7848418683064703E-3</v>
      </c>
      <c r="AB109" s="12">
        <f t="shared" si="204"/>
        <v>3.4960063265885168E-2</v>
      </c>
      <c r="AC109" s="12">
        <f t="shared" si="205"/>
        <v>3.409221993642169E-2</v>
      </c>
      <c r="AD109" s="12">
        <f t="shared" si="206"/>
        <v>1.7658131703332962E-2</v>
      </c>
      <c r="AE109" s="12">
        <f t="shared" si="207"/>
        <v>3.7848418683064703E-3</v>
      </c>
      <c r="AF109" s="32">
        <f t="shared" si="208"/>
        <v>95.050119208553923</v>
      </c>
      <c r="AG109" s="32">
        <f t="shared" si="209"/>
        <v>92.690609407542027</v>
      </c>
      <c r="AH109" s="32">
        <f t="shared" si="210"/>
        <v>48.009281637655725</v>
      </c>
      <c r="AI109" s="32">
        <f t="shared" si="211"/>
        <v>10.290303768388998</v>
      </c>
      <c r="AK109" s="103">
        <f t="shared" si="212"/>
        <v>246.04031402214071</v>
      </c>
      <c r="AL109" s="12">
        <f t="shared" si="152"/>
        <v>9.0495256773946292E-2</v>
      </c>
      <c r="AM109">
        <f>VLOOKUP(A109,Лист3!A:B,2,0)</f>
        <v>244.68</v>
      </c>
      <c r="AN109" s="32">
        <f t="shared" si="153"/>
        <v>61.510078505535169</v>
      </c>
      <c r="AO109" s="11">
        <f t="shared" si="154"/>
        <v>6.6540629980842867E-3</v>
      </c>
    </row>
    <row r="110" spans="1:41" s="99" customFormat="1" x14ac:dyDescent="0.3">
      <c r="A110" s="139" t="s">
        <v>173</v>
      </c>
      <c r="B110" s="139" t="s">
        <v>263</v>
      </c>
      <c r="E110" s="101">
        <f>VLOOKUP(B110,Площадь!A:B,2,0)</f>
        <v>5.4</v>
      </c>
      <c r="F110" s="99">
        <f t="shared" si="195"/>
        <v>120</v>
      </c>
      <c r="G110" s="1">
        <v>31</v>
      </c>
      <c r="H110" s="1">
        <v>28</v>
      </c>
      <c r="I110" s="1">
        <v>31</v>
      </c>
      <c r="J110" s="1">
        <v>30</v>
      </c>
      <c r="L110" s="102">
        <f t="shared" si="196"/>
        <v>5.4</v>
      </c>
      <c r="M110" s="102">
        <f t="shared" si="197"/>
        <v>5.4</v>
      </c>
      <c r="N110" s="102">
        <f t="shared" si="198"/>
        <v>5.4</v>
      </c>
      <c r="O110" s="102">
        <f t="shared" si="199"/>
        <v>5.4</v>
      </c>
      <c r="P110" s="102"/>
      <c r="Q110" s="143" t="e">
        <f>VLOOKUP(B110,Лист4!L:M,2,0)</f>
        <v>#N/A</v>
      </c>
      <c r="R110" s="23" t="e">
        <f>VLOOKUP(B110,Лист4!A:F,6,0)</f>
        <v>#N/A</v>
      </c>
      <c r="S110" s="10" t="e">
        <f t="shared" si="151"/>
        <v>#N/A</v>
      </c>
      <c r="T110" s="96"/>
      <c r="U110" s="96"/>
      <c r="V110" s="96"/>
      <c r="W110" s="96"/>
      <c r="X110" s="95">
        <f t="shared" si="200"/>
        <v>5.5524806363464685E-2</v>
      </c>
      <c r="Y110" s="95">
        <f t="shared" si="201"/>
        <v>5.4146466957846216E-2</v>
      </c>
      <c r="Z110" s="95">
        <f t="shared" si="202"/>
        <v>2.8045267999411174E-2</v>
      </c>
      <c r="AA110" s="95">
        <f t="shared" si="203"/>
        <v>6.0112194378985125E-3</v>
      </c>
      <c r="AB110" s="12">
        <f t="shared" si="204"/>
        <v>5.5524806363464685E-2</v>
      </c>
      <c r="AC110" s="12">
        <f t="shared" si="205"/>
        <v>5.4146466957846216E-2</v>
      </c>
      <c r="AD110" s="12">
        <f t="shared" si="206"/>
        <v>2.8045267999411174E-2</v>
      </c>
      <c r="AE110" s="12">
        <f t="shared" si="207"/>
        <v>6.0112194378985125E-3</v>
      </c>
      <c r="AF110" s="32">
        <f t="shared" si="208"/>
        <v>150.96195403711508</v>
      </c>
      <c r="AG110" s="32">
        <f t="shared" si="209"/>
        <v>147.21449729433147</v>
      </c>
      <c r="AH110" s="32">
        <f t="shared" si="210"/>
        <v>76.250035542159097</v>
      </c>
      <c r="AI110" s="32">
        <f t="shared" si="211"/>
        <v>16.343423632147235</v>
      </c>
      <c r="AK110" s="103">
        <f t="shared" si="212"/>
        <v>390.76991050575282</v>
      </c>
      <c r="AL110" s="12">
        <f t="shared" si="152"/>
        <v>0.14372776075862059</v>
      </c>
      <c r="AM110">
        <f>VLOOKUP(A110,Лист3!A:B,2,0)</f>
        <v>389.32</v>
      </c>
      <c r="AN110" s="32">
        <f t="shared" si="153"/>
        <v>97.692477626438205</v>
      </c>
      <c r="AO110" s="11">
        <f t="shared" si="154"/>
        <v>6.6540629980842859E-3</v>
      </c>
    </row>
    <row r="111" spans="1:41" s="99" customFormat="1" x14ac:dyDescent="0.3">
      <c r="A111" s="139" t="s">
        <v>325</v>
      </c>
      <c r="B111" s="139" t="s">
        <v>264</v>
      </c>
      <c r="E111" s="101">
        <f>VLOOKUP(B111,Площадь!A:B,2,0)</f>
        <v>3.7</v>
      </c>
      <c r="F111" s="99">
        <f t="shared" si="195"/>
        <v>120</v>
      </c>
      <c r="G111" s="1">
        <v>31</v>
      </c>
      <c r="H111" s="1">
        <v>28</v>
      </c>
      <c r="I111" s="1">
        <v>31</v>
      </c>
      <c r="J111" s="1">
        <v>30</v>
      </c>
      <c r="L111" s="102">
        <f t="shared" si="196"/>
        <v>3.7</v>
      </c>
      <c r="M111" s="102">
        <f t="shared" si="197"/>
        <v>3.7</v>
      </c>
      <c r="N111" s="102">
        <f t="shared" si="198"/>
        <v>3.7</v>
      </c>
      <c r="O111" s="102">
        <f t="shared" si="199"/>
        <v>3.7</v>
      </c>
      <c r="P111" s="102"/>
      <c r="Q111" s="143" t="e">
        <f>VLOOKUP(B111,Лист4!L:M,2,0)</f>
        <v>#N/A</v>
      </c>
      <c r="R111" s="23" t="e">
        <f>VLOOKUP(B111,Лист4!A:F,6,0)</f>
        <v>#N/A</v>
      </c>
      <c r="S111" s="10" t="e">
        <f t="shared" si="151"/>
        <v>#N/A</v>
      </c>
      <c r="T111" s="96"/>
      <c r="U111" s="96"/>
      <c r="V111" s="96"/>
      <c r="W111" s="96"/>
      <c r="X111" s="95">
        <f t="shared" si="200"/>
        <v>3.8044774730522098E-2</v>
      </c>
      <c r="Y111" s="95">
        <f t="shared" si="201"/>
        <v>3.7100356989635368E-2</v>
      </c>
      <c r="Z111" s="95">
        <f t="shared" si="202"/>
        <v>1.9216202147744693E-2</v>
      </c>
      <c r="AA111" s="95">
        <f t="shared" si="203"/>
        <v>4.1187985037452772E-3</v>
      </c>
      <c r="AB111" s="12">
        <f t="shared" si="204"/>
        <v>3.8044774730522098E-2</v>
      </c>
      <c r="AC111" s="12">
        <f t="shared" si="205"/>
        <v>3.7100356989635368E-2</v>
      </c>
      <c r="AD111" s="12">
        <f t="shared" si="206"/>
        <v>1.9216202147744693E-2</v>
      </c>
      <c r="AE111" s="12">
        <f t="shared" si="207"/>
        <v>4.1187985037452772E-3</v>
      </c>
      <c r="AF111" s="32">
        <f t="shared" si="208"/>
        <v>103.4368944328381</v>
      </c>
      <c r="AG111" s="32">
        <f t="shared" si="209"/>
        <v>100.86919259056043</v>
      </c>
      <c r="AH111" s="32">
        <f t="shared" si="210"/>
        <v>52.245394723331231</v>
      </c>
      <c r="AI111" s="32">
        <f t="shared" si="211"/>
        <v>11.198271747952735</v>
      </c>
      <c r="AK111" s="103">
        <f t="shared" si="212"/>
        <v>267.74975349468252</v>
      </c>
      <c r="AL111" s="12">
        <f t="shared" si="152"/>
        <v>9.8480132371647433E-2</v>
      </c>
      <c r="AM111">
        <f>VLOOKUP(A111,Лист3!A:B,2,0)</f>
        <v>266.44</v>
      </c>
      <c r="AN111" s="32">
        <f t="shared" si="153"/>
        <v>66.937438373670616</v>
      </c>
      <c r="AO111" s="11">
        <f t="shared" si="154"/>
        <v>6.6540629980842859E-3</v>
      </c>
    </row>
    <row r="112" spans="1:41" s="99" customFormat="1" x14ac:dyDescent="0.3">
      <c r="A112" s="139" t="s">
        <v>174</v>
      </c>
      <c r="B112" s="139" t="s">
        <v>265</v>
      </c>
      <c r="E112" s="101">
        <f>VLOOKUP(B112,Площадь!A:B,2,0)</f>
        <v>4.9000000000000004</v>
      </c>
      <c r="F112" s="99">
        <f t="shared" si="195"/>
        <v>120</v>
      </c>
      <c r="G112" s="1">
        <v>31</v>
      </c>
      <c r="H112" s="1">
        <v>28</v>
      </c>
      <c r="I112" s="1">
        <v>31</v>
      </c>
      <c r="J112" s="1">
        <v>30</v>
      </c>
      <c r="L112" s="102">
        <f t="shared" si="196"/>
        <v>4.9000000000000004</v>
      </c>
      <c r="M112" s="102">
        <f t="shared" si="197"/>
        <v>4.9000000000000004</v>
      </c>
      <c r="N112" s="102">
        <f t="shared" si="198"/>
        <v>4.9000000000000004</v>
      </c>
      <c r="O112" s="102">
        <f t="shared" si="199"/>
        <v>4.9000000000000004</v>
      </c>
      <c r="P112" s="102"/>
      <c r="Q112" s="143" t="e">
        <f>VLOOKUP(B112,Лист4!L:M,2,0)</f>
        <v>#N/A</v>
      </c>
      <c r="R112" s="23" t="e">
        <f>VLOOKUP(B112,Лист4!A:F,6,0)</f>
        <v>#N/A</v>
      </c>
      <c r="S112" s="10" t="e">
        <f t="shared" si="151"/>
        <v>#N/A</v>
      </c>
      <c r="T112" s="96"/>
      <c r="U112" s="96"/>
      <c r="V112" s="96"/>
      <c r="W112" s="96"/>
      <c r="X112" s="95">
        <f t="shared" si="200"/>
        <v>5.0383620589069804E-2</v>
      </c>
      <c r="Y112" s="95">
        <f t="shared" si="201"/>
        <v>4.9132905202490085E-2</v>
      </c>
      <c r="Z112" s="95">
        <f t="shared" si="202"/>
        <v>2.5448483925391622E-2</v>
      </c>
      <c r="AA112" s="95">
        <f t="shared" si="203"/>
        <v>5.4546250455005021E-3</v>
      </c>
      <c r="AB112" s="12">
        <f t="shared" si="204"/>
        <v>5.0383620589069804E-2</v>
      </c>
      <c r="AC112" s="12">
        <f t="shared" si="205"/>
        <v>4.9132905202490085E-2</v>
      </c>
      <c r="AD112" s="12">
        <f t="shared" si="206"/>
        <v>2.5448483925391622E-2</v>
      </c>
      <c r="AE112" s="12">
        <f t="shared" si="207"/>
        <v>5.4546250455005021E-3</v>
      </c>
      <c r="AF112" s="32">
        <f t="shared" si="208"/>
        <v>136.98399532997476</v>
      </c>
      <c r="AG112" s="32">
        <f t="shared" si="209"/>
        <v>133.5835253226341</v>
      </c>
      <c r="AH112" s="32">
        <f t="shared" si="210"/>
        <v>69.189847066033252</v>
      </c>
      <c r="AI112" s="32">
        <f t="shared" si="211"/>
        <v>14.830143666207675</v>
      </c>
      <c r="AK112" s="103">
        <f t="shared" si="212"/>
        <v>354.58751138484985</v>
      </c>
      <c r="AL112" s="12">
        <f t="shared" si="152"/>
        <v>0.13041963476245202</v>
      </c>
      <c r="AM112">
        <f>VLOOKUP(A112,Лист3!A:B,2,0)</f>
        <v>353.44</v>
      </c>
      <c r="AN112" s="32">
        <f t="shared" si="153"/>
        <v>88.646877846212462</v>
      </c>
      <c r="AO112" s="11">
        <f t="shared" si="154"/>
        <v>6.6540629980842867E-3</v>
      </c>
    </row>
    <row r="113" spans="1:41" s="99" customFormat="1" x14ac:dyDescent="0.3">
      <c r="A113" s="139" t="s">
        <v>175</v>
      </c>
      <c r="B113" s="139" t="s">
        <v>266</v>
      </c>
      <c r="D113" s="100"/>
      <c r="E113" s="101">
        <f>VLOOKUP(B113,Площадь!A:B,2,0)</f>
        <v>3.3</v>
      </c>
      <c r="F113" s="99">
        <f t="shared" si="195"/>
        <v>120</v>
      </c>
      <c r="G113" s="1">
        <v>31</v>
      </c>
      <c r="H113" s="1">
        <v>28</v>
      </c>
      <c r="I113" s="1">
        <v>31</v>
      </c>
      <c r="J113" s="1">
        <v>30</v>
      </c>
      <c r="L113" s="102">
        <f t="shared" si="196"/>
        <v>3.3</v>
      </c>
      <c r="M113" s="102">
        <f t="shared" si="197"/>
        <v>3.3</v>
      </c>
      <c r="N113" s="102">
        <f t="shared" si="198"/>
        <v>3.3</v>
      </c>
      <c r="O113" s="102">
        <f t="shared" si="199"/>
        <v>3.3</v>
      </c>
      <c r="Q113" s="143" t="e">
        <f>VLOOKUP(B113,Лист4!L:M,2,0)</f>
        <v>#N/A</v>
      </c>
      <c r="R113" s="23" t="e">
        <f>VLOOKUP(B113,Лист4!A:F,6,0)</f>
        <v>#N/A</v>
      </c>
      <c r="S113" s="10" t="e">
        <f t="shared" si="151"/>
        <v>#N/A</v>
      </c>
      <c r="T113" s="96"/>
      <c r="U113" s="96"/>
      <c r="V113" s="96"/>
      <c r="W113" s="96"/>
      <c r="X113" s="95">
        <f t="shared" si="200"/>
        <v>3.3931826111006189E-2</v>
      </c>
      <c r="Y113" s="95">
        <f t="shared" si="201"/>
        <v>3.308950758535046E-2</v>
      </c>
      <c r="Z113" s="95">
        <f t="shared" si="202"/>
        <v>1.7138774888529048E-2</v>
      </c>
      <c r="AA113" s="95">
        <f t="shared" si="203"/>
        <v>3.6735229898268679E-3</v>
      </c>
      <c r="AB113" s="12">
        <f t="shared" si="204"/>
        <v>3.3931826111006189E-2</v>
      </c>
      <c r="AC113" s="12">
        <f t="shared" si="205"/>
        <v>3.308950758535046E-2</v>
      </c>
      <c r="AD113" s="12">
        <f t="shared" si="206"/>
        <v>1.7138774888529048E-2</v>
      </c>
      <c r="AE113" s="12">
        <f t="shared" si="207"/>
        <v>3.6735229898268679E-3</v>
      </c>
      <c r="AF113" s="32">
        <f t="shared" si="208"/>
        <v>92.254527467125854</v>
      </c>
      <c r="AG113" s="32">
        <f t="shared" si="209"/>
        <v>89.96441501320254</v>
      </c>
      <c r="AH113" s="32">
        <f t="shared" si="210"/>
        <v>46.597243942430552</v>
      </c>
      <c r="AI113" s="32">
        <f t="shared" si="211"/>
        <v>9.9876477752010846</v>
      </c>
      <c r="AK113" s="103">
        <f t="shared" si="212"/>
        <v>238.80383419796004</v>
      </c>
      <c r="AL113" s="12">
        <f t="shared" si="152"/>
        <v>8.7833631574712578E-2</v>
      </c>
      <c r="AM113">
        <f>VLOOKUP(A113,Лист3!A:B,2,0)</f>
        <v>238.16</v>
      </c>
      <c r="AN113" s="32">
        <f t="shared" si="153"/>
        <v>59.700958549490018</v>
      </c>
      <c r="AO113" s="11">
        <f t="shared" si="154"/>
        <v>6.6540629980842867E-3</v>
      </c>
    </row>
    <row r="114" spans="1:41" s="99" customFormat="1" x14ac:dyDescent="0.3">
      <c r="A114" s="139" t="s">
        <v>326</v>
      </c>
      <c r="B114" s="139" t="s">
        <v>267</v>
      </c>
      <c r="C114" s="100"/>
      <c r="E114" s="101">
        <f>VLOOKUP(B114,Площадь!A:B,2,0)</f>
        <v>3.6</v>
      </c>
      <c r="F114" s="99">
        <f t="shared" si="195"/>
        <v>120</v>
      </c>
      <c r="G114" s="1">
        <v>31</v>
      </c>
      <c r="H114" s="1">
        <v>28</v>
      </c>
      <c r="I114" s="1">
        <v>31</v>
      </c>
      <c r="J114" s="1">
        <v>30</v>
      </c>
      <c r="L114" s="102">
        <f t="shared" si="196"/>
        <v>3.6</v>
      </c>
      <c r="M114" s="102">
        <f t="shared" si="197"/>
        <v>3.6</v>
      </c>
      <c r="N114" s="102">
        <f t="shared" si="198"/>
        <v>3.6</v>
      </c>
      <c r="O114" s="102">
        <f t="shared" si="199"/>
        <v>3.6</v>
      </c>
      <c r="Q114" s="143" t="e">
        <f>VLOOKUP(B114,Лист4!L:M,2,0)</f>
        <v>#N/A</v>
      </c>
      <c r="R114" s="23" t="e">
        <f>VLOOKUP(B114,Лист4!A:F,6,0)</f>
        <v>#N/A</v>
      </c>
      <c r="S114" s="10" t="e">
        <f t="shared" si="151"/>
        <v>#N/A</v>
      </c>
      <c r="T114" s="96"/>
      <c r="U114" s="96"/>
      <c r="V114" s="96"/>
      <c r="W114" s="96"/>
      <c r="X114" s="95">
        <f t="shared" si="200"/>
        <v>3.7016537575643119E-2</v>
      </c>
      <c r="Y114" s="95">
        <f t="shared" si="201"/>
        <v>3.6097644638564144E-2</v>
      </c>
      <c r="Z114" s="95">
        <f t="shared" si="202"/>
        <v>1.8696845332940783E-2</v>
      </c>
      <c r="AA114" s="95">
        <f t="shared" si="203"/>
        <v>4.0074796252656747E-3</v>
      </c>
      <c r="AB114" s="12">
        <f t="shared" si="204"/>
        <v>3.7016537575643119E-2</v>
      </c>
      <c r="AC114" s="12">
        <f t="shared" si="205"/>
        <v>3.6097644638564144E-2</v>
      </c>
      <c r="AD114" s="12">
        <f t="shared" si="206"/>
        <v>1.8696845332940783E-2</v>
      </c>
      <c r="AE114" s="12">
        <f t="shared" si="207"/>
        <v>4.0074796252656747E-3</v>
      </c>
      <c r="AF114" s="32">
        <f t="shared" si="208"/>
        <v>100.64130269141003</v>
      </c>
      <c r="AG114" s="32">
        <f t="shared" si="209"/>
        <v>98.142998196220972</v>
      </c>
      <c r="AH114" s="32">
        <f t="shared" si="210"/>
        <v>50.833357028106064</v>
      </c>
      <c r="AI114" s="32">
        <f t="shared" si="211"/>
        <v>10.895615754764822</v>
      </c>
      <c r="AK114" s="103">
        <f t="shared" si="212"/>
        <v>260.51327367050186</v>
      </c>
      <c r="AL114" s="12">
        <f t="shared" si="152"/>
        <v>9.5818507172413719E-2</v>
      </c>
      <c r="AM114">
        <f>VLOOKUP(A114,Лист3!A:B,2,0)</f>
        <v>259.92</v>
      </c>
      <c r="AN114" s="32">
        <f t="shared" si="153"/>
        <v>65.128318417625465</v>
      </c>
      <c r="AO114" s="11">
        <f t="shared" si="154"/>
        <v>6.6540629980842859E-3</v>
      </c>
    </row>
    <row r="115" spans="1:41" s="99" customFormat="1" x14ac:dyDescent="0.3">
      <c r="A115" s="139" t="s">
        <v>327</v>
      </c>
      <c r="B115" s="139" t="s">
        <v>268</v>
      </c>
      <c r="E115" s="101">
        <f>VLOOKUP(B115,Площадь!A:B,2,0)</f>
        <v>3.7</v>
      </c>
      <c r="F115" s="99">
        <f t="shared" si="195"/>
        <v>120</v>
      </c>
      <c r="G115" s="1">
        <v>31</v>
      </c>
      <c r="H115" s="1">
        <v>28</v>
      </c>
      <c r="I115" s="1">
        <v>31</v>
      </c>
      <c r="J115" s="1">
        <v>30</v>
      </c>
      <c r="L115" s="102">
        <f t="shared" si="196"/>
        <v>3.7</v>
      </c>
      <c r="M115" s="102">
        <f t="shared" si="197"/>
        <v>3.7</v>
      </c>
      <c r="N115" s="102">
        <f t="shared" si="198"/>
        <v>3.7</v>
      </c>
      <c r="O115" s="102">
        <f t="shared" si="199"/>
        <v>3.7</v>
      </c>
      <c r="Q115" s="143" t="e">
        <f>VLOOKUP(B115,Лист4!L:M,2,0)</f>
        <v>#N/A</v>
      </c>
      <c r="R115" s="23" t="e">
        <f>VLOOKUP(B115,Лист4!A:F,6,0)</f>
        <v>#N/A</v>
      </c>
      <c r="S115" s="10" t="e">
        <f t="shared" si="151"/>
        <v>#N/A</v>
      </c>
      <c r="T115" s="96"/>
      <c r="U115" s="96"/>
      <c r="V115" s="96"/>
      <c r="W115" s="96"/>
      <c r="X115" s="95">
        <f t="shared" si="200"/>
        <v>3.8044774730522098E-2</v>
      </c>
      <c r="Y115" s="95">
        <f t="shared" si="201"/>
        <v>3.7100356989635368E-2</v>
      </c>
      <c r="Z115" s="95">
        <f t="shared" si="202"/>
        <v>1.9216202147744693E-2</v>
      </c>
      <c r="AA115" s="95">
        <f t="shared" si="203"/>
        <v>4.1187985037452772E-3</v>
      </c>
      <c r="AB115" s="12">
        <f t="shared" si="204"/>
        <v>3.8044774730522098E-2</v>
      </c>
      <c r="AC115" s="12">
        <f t="shared" si="205"/>
        <v>3.7100356989635368E-2</v>
      </c>
      <c r="AD115" s="12">
        <f t="shared" si="206"/>
        <v>1.9216202147744693E-2</v>
      </c>
      <c r="AE115" s="12">
        <f t="shared" si="207"/>
        <v>4.1187985037452772E-3</v>
      </c>
      <c r="AF115" s="32">
        <f t="shared" si="208"/>
        <v>103.4368944328381</v>
      </c>
      <c r="AG115" s="32">
        <f t="shared" si="209"/>
        <v>100.86919259056043</v>
      </c>
      <c r="AH115" s="32">
        <f t="shared" si="210"/>
        <v>52.245394723331231</v>
      </c>
      <c r="AI115" s="32">
        <f t="shared" si="211"/>
        <v>11.198271747952735</v>
      </c>
      <c r="AK115" s="103">
        <f t="shared" si="212"/>
        <v>267.74975349468252</v>
      </c>
      <c r="AL115" s="12">
        <f t="shared" si="152"/>
        <v>9.8480132371647433E-2</v>
      </c>
      <c r="AM115">
        <f>VLOOKUP(A115,Лист3!A:B,2,0)</f>
        <v>266.44</v>
      </c>
      <c r="AN115" s="32">
        <f t="shared" si="153"/>
        <v>66.937438373670616</v>
      </c>
      <c r="AO115" s="11">
        <f t="shared" si="154"/>
        <v>6.6540629980842859E-3</v>
      </c>
    </row>
    <row r="116" spans="1:41" s="99" customFormat="1" x14ac:dyDescent="0.3">
      <c r="A116" s="139" t="s">
        <v>176</v>
      </c>
      <c r="B116" s="139" t="s">
        <v>269</v>
      </c>
      <c r="E116" s="101">
        <f>VLOOKUP(B116,Площадь!A:B,2,0)</f>
        <v>2.5</v>
      </c>
      <c r="F116" s="99">
        <f t="shared" si="195"/>
        <v>120</v>
      </c>
      <c r="G116" s="1">
        <v>31</v>
      </c>
      <c r="H116" s="1">
        <v>28</v>
      </c>
      <c r="I116" s="1">
        <v>31</v>
      </c>
      <c r="J116" s="1">
        <v>30</v>
      </c>
      <c r="L116" s="102">
        <f t="shared" si="196"/>
        <v>2.5</v>
      </c>
      <c r="M116" s="102">
        <f t="shared" si="197"/>
        <v>2.5</v>
      </c>
      <c r="N116" s="102">
        <f t="shared" si="198"/>
        <v>2.5</v>
      </c>
      <c r="O116" s="102">
        <f t="shared" si="199"/>
        <v>2.5</v>
      </c>
      <c r="Q116" s="143" t="e">
        <f>VLOOKUP(B116,Лист4!L:M,2,0)</f>
        <v>#N/A</v>
      </c>
      <c r="R116" s="23" t="e">
        <f>VLOOKUP(B116,Лист4!A:F,6,0)</f>
        <v>#N/A</v>
      </c>
      <c r="S116" s="10" t="e">
        <f t="shared" si="151"/>
        <v>#N/A</v>
      </c>
      <c r="T116" s="96"/>
      <c r="U116" s="96"/>
      <c r="V116" s="96"/>
      <c r="W116" s="96"/>
      <c r="X116" s="95">
        <f t="shared" si="200"/>
        <v>2.5705928871974388E-2</v>
      </c>
      <c r="Y116" s="95">
        <f t="shared" si="201"/>
        <v>2.5067808776780654E-2</v>
      </c>
      <c r="Z116" s="95">
        <f t="shared" si="202"/>
        <v>1.2983920370097764E-2</v>
      </c>
      <c r="AA116" s="95">
        <f t="shared" si="203"/>
        <v>2.7829719619900518E-3</v>
      </c>
      <c r="AB116" s="12">
        <f t="shared" si="204"/>
        <v>2.5705928871974388E-2</v>
      </c>
      <c r="AC116" s="12">
        <f t="shared" si="205"/>
        <v>2.5067808776780654E-2</v>
      </c>
      <c r="AD116" s="12">
        <f t="shared" si="206"/>
        <v>1.2983920370097764E-2</v>
      </c>
      <c r="AE116" s="12">
        <f t="shared" si="207"/>
        <v>2.7829719619900518E-3</v>
      </c>
      <c r="AF116" s="32">
        <f t="shared" si="208"/>
        <v>69.889793535701415</v>
      </c>
      <c r="AG116" s="32">
        <f t="shared" si="209"/>
        <v>68.154859858486788</v>
      </c>
      <c r="AH116" s="32">
        <f t="shared" si="210"/>
        <v>35.300942380629209</v>
      </c>
      <c r="AI116" s="32">
        <f t="shared" si="211"/>
        <v>7.5663998296977928</v>
      </c>
      <c r="AK116" s="103">
        <f t="shared" si="212"/>
        <v>180.9119956045152</v>
      </c>
      <c r="AL116" s="12">
        <f t="shared" si="152"/>
        <v>6.6540629980842855E-2</v>
      </c>
      <c r="AM116">
        <f>VLOOKUP(A116,Лист3!A:B,2,0)</f>
        <v>180.52</v>
      </c>
      <c r="AN116" s="32">
        <f t="shared" si="153"/>
        <v>45.227998901128792</v>
      </c>
      <c r="AO116" s="11">
        <f t="shared" si="154"/>
        <v>6.6540629980842859E-3</v>
      </c>
    </row>
    <row r="117" spans="1:41" s="99" customFormat="1" x14ac:dyDescent="0.3">
      <c r="A117" s="139" t="s">
        <v>287</v>
      </c>
      <c r="B117" s="139" t="s">
        <v>286</v>
      </c>
      <c r="C117" s="100"/>
      <c r="E117" s="101">
        <f>VLOOKUP(B117,Площадь!A:B,2,0)</f>
        <v>298</v>
      </c>
      <c r="F117" s="99">
        <f t="shared" si="195"/>
        <v>120</v>
      </c>
      <c r="G117" s="1">
        <v>31</v>
      </c>
      <c r="H117" s="1">
        <v>28</v>
      </c>
      <c r="I117" s="1">
        <v>31</v>
      </c>
      <c r="J117" s="1">
        <v>30</v>
      </c>
      <c r="L117" s="102">
        <f t="shared" si="196"/>
        <v>298</v>
      </c>
      <c r="M117" s="102">
        <f t="shared" si="197"/>
        <v>298</v>
      </c>
      <c r="N117" s="102">
        <f t="shared" si="198"/>
        <v>298</v>
      </c>
      <c r="O117" s="102">
        <f t="shared" si="199"/>
        <v>298</v>
      </c>
      <c r="Q117" s="143">
        <f>VLOOKUP(B117,Лист4!L:M,2,0)</f>
        <v>43.691056658669403</v>
      </c>
      <c r="R117" s="23" t="s">
        <v>338</v>
      </c>
      <c r="S117" s="10" t="e">
        <f t="shared" si="151"/>
        <v>#VALUE!</v>
      </c>
      <c r="T117" s="25">
        <f>$T$125*$E117*G117</f>
        <v>2.8702926799072577</v>
      </c>
      <c r="U117" s="25">
        <f t="shared" ref="U117" si="213">$T$125*$E117*H117</f>
        <v>2.5925224205613939</v>
      </c>
      <c r="V117" s="25">
        <f t="shared" ref="V117" si="214">$T$125*$E117*I117</f>
        <v>2.8702926799072577</v>
      </c>
      <c r="W117" s="25">
        <f t="shared" ref="W117" si="215">$T$125*$E117*J117</f>
        <v>2.7777025934586366</v>
      </c>
      <c r="X117" s="95">
        <f t="shared" si="200"/>
        <v>3.064146721539347</v>
      </c>
      <c r="Y117" s="95">
        <f t="shared" si="201"/>
        <v>2.9880828061922537</v>
      </c>
      <c r="Z117" s="95">
        <f t="shared" si="202"/>
        <v>1.5476833081156536</v>
      </c>
      <c r="AA117" s="95">
        <f t="shared" si="203"/>
        <v>0.33173025786921417</v>
      </c>
      <c r="AB117" s="12">
        <f t="shared" si="204"/>
        <v>5.9344394014466051</v>
      </c>
      <c r="AC117" s="12">
        <f t="shared" si="205"/>
        <v>5.5806052267536472</v>
      </c>
      <c r="AD117" s="12">
        <f t="shared" si="206"/>
        <v>4.4179759880229117</v>
      </c>
      <c r="AE117" s="12">
        <f t="shared" si="207"/>
        <v>3.1094328513278509</v>
      </c>
      <c r="AF117" s="32">
        <f t="shared" si="208"/>
        <v>16134.67253344106</v>
      </c>
      <c r="AG117" s="32">
        <f t="shared" si="209"/>
        <v>15172.661102602353</v>
      </c>
      <c r="AH117" s="32">
        <f t="shared" si="210"/>
        <v>12011.681475756453</v>
      </c>
      <c r="AI117" s="32">
        <f t="shared" si="211"/>
        <v>8453.9882248471877</v>
      </c>
      <c r="AK117" s="103">
        <f t="shared" si="212"/>
        <v>51773.003336647045</v>
      </c>
      <c r="AL117" s="12">
        <f t="shared" si="152"/>
        <v>7.9316430937164686</v>
      </c>
      <c r="AM117">
        <f>VLOOKUP(A117,Лист3!A:B,2,0)</f>
        <v>38128.720000000001</v>
      </c>
      <c r="AN117" s="32">
        <f t="shared" si="153"/>
        <v>12943.250834161765</v>
      </c>
      <c r="AO117" s="11">
        <f t="shared" si="154"/>
        <v>1.5975212640562932E-2</v>
      </c>
    </row>
    <row r="118" spans="1:41" s="121" customFormat="1" x14ac:dyDescent="0.3">
      <c r="A118" s="117"/>
      <c r="B118" s="117"/>
      <c r="D118" s="122"/>
      <c r="E118" s="116"/>
      <c r="G118" s="116"/>
      <c r="H118" s="116"/>
      <c r="I118" s="116"/>
      <c r="J118" s="116"/>
      <c r="L118" s="123"/>
      <c r="M118" s="123"/>
      <c r="N118" s="123"/>
      <c r="O118" s="123"/>
      <c r="Q118" s="123"/>
      <c r="R118" s="123"/>
      <c r="S118" s="149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124"/>
      <c r="AG118" s="124"/>
      <c r="AH118" s="124"/>
      <c r="AI118" s="124"/>
      <c r="AK118" s="124"/>
      <c r="AL118" s="95"/>
      <c r="AN118" s="124"/>
      <c r="AO118" s="125"/>
    </row>
    <row r="119" spans="1:41" s="121" customFormat="1" x14ac:dyDescent="0.3">
      <c r="A119" s="117"/>
      <c r="B119" s="117"/>
      <c r="D119" s="122"/>
      <c r="E119" s="116"/>
      <c r="G119" s="116"/>
      <c r="H119" s="116"/>
      <c r="I119" s="116"/>
      <c r="J119" s="116"/>
      <c r="L119" s="123"/>
      <c r="M119" s="123"/>
      <c r="N119" s="123"/>
      <c r="O119" s="123"/>
      <c r="Q119" s="123"/>
      <c r="R119" s="123"/>
      <c r="S119" s="149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124"/>
      <c r="AG119" s="124"/>
      <c r="AH119" s="124"/>
      <c r="AI119" s="124"/>
      <c r="AK119" s="124"/>
      <c r="AL119" s="95"/>
      <c r="AN119" s="124"/>
      <c r="AO119" s="125"/>
    </row>
    <row r="120" spans="1:41" s="121" customFormat="1" x14ac:dyDescent="0.3">
      <c r="A120" s="117"/>
      <c r="B120" s="117"/>
      <c r="D120" s="122"/>
      <c r="E120" s="116"/>
      <c r="G120" s="116"/>
      <c r="H120" s="116"/>
      <c r="I120" s="116"/>
      <c r="J120" s="116"/>
      <c r="L120" s="123"/>
      <c r="M120" s="123"/>
      <c r="N120" s="123"/>
      <c r="O120" s="123"/>
      <c r="Q120" s="123"/>
      <c r="R120" s="123"/>
      <c r="S120" s="149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124"/>
      <c r="AG120" s="124"/>
      <c r="AH120" s="124"/>
      <c r="AI120" s="124"/>
      <c r="AK120" s="124"/>
      <c r="AL120" s="95"/>
      <c r="AN120" s="124"/>
      <c r="AO120" s="125"/>
    </row>
    <row r="121" spans="1:41" s="31" customFormat="1" x14ac:dyDescent="0.3">
      <c r="A121" s="53"/>
      <c r="B121" s="53"/>
      <c r="C121" s="126"/>
      <c r="D121" s="126"/>
      <c r="E121" s="127"/>
      <c r="G121" s="128"/>
      <c r="H121" s="128"/>
      <c r="I121" s="128"/>
      <c r="J121" s="128"/>
      <c r="L121" s="129"/>
      <c r="M121" s="129"/>
      <c r="N121" s="129"/>
      <c r="O121" s="129"/>
      <c r="P121" s="121"/>
      <c r="Q121" s="123"/>
      <c r="R121" s="123"/>
      <c r="S121" s="150"/>
      <c r="T121" s="63"/>
      <c r="U121" s="63"/>
      <c r="V121" s="63"/>
      <c r="W121" s="63"/>
      <c r="X121" s="63"/>
      <c r="Y121" s="63"/>
      <c r="Z121" s="63"/>
      <c r="AA121" s="63"/>
      <c r="AB121" s="56"/>
      <c r="AC121" s="56"/>
      <c r="AD121" s="56"/>
      <c r="AE121" s="56"/>
      <c r="AF121" s="44"/>
      <c r="AG121" s="44"/>
      <c r="AH121" s="44"/>
      <c r="AI121" s="44"/>
      <c r="AJ121" s="121"/>
      <c r="AK121" s="44"/>
      <c r="AL121" s="56"/>
      <c r="AN121" s="44"/>
      <c r="AO121" s="57"/>
    </row>
    <row r="122" spans="1:41" s="34" customFormat="1" x14ac:dyDescent="0.3">
      <c r="B122" s="119"/>
      <c r="L122" s="60">
        <f>SUM(L3:L121)</f>
        <v>4942.8000000000011</v>
      </c>
      <c r="M122" s="60">
        <f>SUM(M3:M121)</f>
        <v>4942.8000000000011</v>
      </c>
      <c r="N122" s="60">
        <f>SUM(N3:N121)</f>
        <v>4942.8000000000011</v>
      </c>
      <c r="O122" s="60">
        <f>SUM(O3:O121)</f>
        <v>4942.8000000000011</v>
      </c>
      <c r="S122" s="151" t="s">
        <v>47</v>
      </c>
      <c r="T122" s="34">
        <f>ОДН!B67</f>
        <v>0.32125279111814597</v>
      </c>
      <c r="U122" s="34">
        <f>ОДН!B68</f>
        <v>0.29570087902886955</v>
      </c>
      <c r="V122" s="34">
        <f>ОДН!B69</f>
        <v>0.22364061031476953</v>
      </c>
      <c r="W122" s="34">
        <f>ОДН!B70</f>
        <v>0.159405719538215</v>
      </c>
      <c r="X122" s="120">
        <f>ОДН!I7</f>
        <v>50.823706091358012</v>
      </c>
      <c r="Y122" s="120">
        <f>ОДН!I12</f>
        <v>49.56206608874858</v>
      </c>
      <c r="Z122" s="120">
        <f>ОДН!I17</f>
        <v>25.670768642127697</v>
      </c>
      <c r="AA122" s="120">
        <f>ОДН!I22</f>
        <v>5.5022695254897727</v>
      </c>
      <c r="AB122" s="33"/>
      <c r="AC122" s="33"/>
      <c r="AD122" s="33"/>
      <c r="AE122" s="33"/>
      <c r="AF122" s="61"/>
      <c r="AG122" s="61"/>
      <c r="AH122" s="61"/>
      <c r="AI122" s="61"/>
    </row>
    <row r="123" spans="1:41" x14ac:dyDescent="0.3">
      <c r="B123" s="24"/>
      <c r="L123" s="16"/>
      <c r="M123" s="16"/>
      <c r="N123" s="16"/>
      <c r="O123" s="16"/>
      <c r="P123" s="3"/>
      <c r="Q123" s="3"/>
      <c r="R123" s="3"/>
      <c r="S123" s="152" t="s">
        <v>283</v>
      </c>
      <c r="T123" s="25">
        <f>SUM(T3:T121)</f>
        <v>52.038656992626947</v>
      </c>
      <c r="U123" s="25">
        <f>SUM(U3:U121)</f>
        <v>47.466111576562113</v>
      </c>
      <c r="V123" s="25">
        <f>SUM(V3:V121)</f>
        <v>43.868498392836003</v>
      </c>
      <c r="W123" s="25">
        <f>SUM(W3:W121)</f>
        <v>37.680743693480217</v>
      </c>
      <c r="AB123" s="25"/>
      <c r="AC123" s="25"/>
      <c r="AD123" s="25"/>
      <c r="AE123" s="25"/>
      <c r="AF123" s="58"/>
      <c r="AG123" s="58"/>
      <c r="AH123" s="58"/>
      <c r="AI123" s="58"/>
      <c r="AJ123" s="3"/>
      <c r="AN123"/>
      <c r="AO123"/>
    </row>
    <row r="124" spans="1:41" x14ac:dyDescent="0.3">
      <c r="B124" s="24"/>
      <c r="L124" s="54">
        <v>4942.8</v>
      </c>
      <c r="M124" s="54">
        <v>4942.8</v>
      </c>
      <c r="N124" s="54">
        <v>4942.8</v>
      </c>
      <c r="O124" s="54">
        <v>4942.8</v>
      </c>
      <c r="P124" s="3"/>
      <c r="Q124" s="3"/>
      <c r="R124" s="3"/>
      <c r="S124" s="152"/>
      <c r="T124" s="3"/>
      <c r="U124" s="3"/>
      <c r="V124" s="3"/>
      <c r="W124" s="3"/>
      <c r="AB124" s="25"/>
      <c r="AC124" s="25"/>
      <c r="AD124" s="25"/>
      <c r="AE124" s="25"/>
      <c r="AF124" s="58"/>
      <c r="AG124" s="58"/>
      <c r="AH124" s="58"/>
      <c r="AI124" s="58"/>
      <c r="AJ124" s="3"/>
      <c r="AN124"/>
      <c r="AO124" s="12"/>
    </row>
    <row r="125" spans="1:41" x14ac:dyDescent="0.3">
      <c r="B125" s="24"/>
      <c r="L125" s="55">
        <f>L122-L124</f>
        <v>0</v>
      </c>
      <c r="M125" s="55">
        <f t="shared" ref="M125:O125" si="216">M122-M124</f>
        <v>0</v>
      </c>
      <c r="N125" s="55">
        <f t="shared" si="216"/>
        <v>0</v>
      </c>
      <c r="O125" s="55">
        <f t="shared" si="216"/>
        <v>0</v>
      </c>
      <c r="P125" s="3"/>
      <c r="Q125" s="3"/>
      <c r="R125" s="3"/>
      <c r="S125" s="152" t="s">
        <v>282</v>
      </c>
      <c r="T125" s="3">
        <f>Объем!E101</f>
        <v>3.107049880826215E-4</v>
      </c>
      <c r="U125" s="3"/>
      <c r="V125" s="3"/>
      <c r="W125" s="3"/>
      <c r="AB125" s="25"/>
      <c r="AC125" s="25"/>
      <c r="AD125" s="25"/>
      <c r="AE125" s="25"/>
      <c r="AF125" s="58"/>
      <c r="AG125" s="58"/>
      <c r="AH125" s="58"/>
      <c r="AI125" s="58"/>
      <c r="AJ125" s="3"/>
      <c r="AN125"/>
      <c r="AO125"/>
    </row>
    <row r="126" spans="1:41" x14ac:dyDescent="0.3">
      <c r="B126" s="24"/>
      <c r="L126" s="16"/>
      <c r="M126" s="16"/>
      <c r="N126" s="16"/>
      <c r="O126" s="16"/>
      <c r="P126" s="3"/>
      <c r="Q126" s="3"/>
      <c r="R126" s="3"/>
      <c r="S126" s="152"/>
      <c r="T126" s="3"/>
      <c r="U126" s="3"/>
      <c r="V126" s="3"/>
      <c r="W126" s="3"/>
      <c r="AB126" s="25"/>
      <c r="AC126" s="25"/>
      <c r="AD126" s="25"/>
      <c r="AE126" s="25"/>
      <c r="AF126" s="58"/>
      <c r="AG126" s="58"/>
      <c r="AH126" s="58"/>
      <c r="AI126" s="58"/>
      <c r="AJ126" s="3"/>
      <c r="AN126"/>
      <c r="AO126"/>
    </row>
    <row r="127" spans="1:41" x14ac:dyDescent="0.3">
      <c r="B127" s="24"/>
      <c r="L127" s="16"/>
      <c r="M127" s="16"/>
      <c r="N127" s="16"/>
      <c r="O127" s="16"/>
      <c r="P127" s="3"/>
      <c r="Q127" s="3"/>
      <c r="R127" s="3"/>
      <c r="S127" s="152"/>
      <c r="T127" s="3"/>
      <c r="U127" s="3"/>
      <c r="V127" s="3"/>
      <c r="W127" s="3"/>
      <c r="AB127" s="25"/>
      <c r="AC127" s="25"/>
      <c r="AD127" s="25"/>
      <c r="AE127" s="25"/>
      <c r="AF127" s="58"/>
      <c r="AG127" s="58"/>
      <c r="AH127" s="58"/>
      <c r="AI127" s="58"/>
      <c r="AJ127" s="3"/>
      <c r="AN127"/>
      <c r="AO127"/>
    </row>
    <row r="128" spans="1:41" x14ac:dyDescent="0.3">
      <c r="B128" s="24"/>
      <c r="L128" s="16"/>
      <c r="M128" s="16"/>
      <c r="N128" s="16"/>
      <c r="O128" s="16"/>
      <c r="P128" s="3"/>
      <c r="Q128" s="3"/>
      <c r="R128" s="3"/>
      <c r="S128" s="152"/>
      <c r="T128" s="3"/>
      <c r="U128" s="3"/>
      <c r="V128" s="3"/>
      <c r="W128" s="3"/>
      <c r="AB128" s="25"/>
      <c r="AC128" s="25"/>
      <c r="AD128" s="25"/>
      <c r="AE128" s="25"/>
      <c r="AF128" s="58"/>
      <c r="AG128" s="58"/>
      <c r="AH128" s="58"/>
      <c r="AI128" s="58"/>
      <c r="AJ128" s="3"/>
      <c r="AN128"/>
      <c r="AO128"/>
    </row>
    <row r="129" spans="2:41" x14ac:dyDescent="0.3">
      <c r="B129" s="24"/>
      <c r="P129" s="3"/>
      <c r="Q129" s="3"/>
      <c r="R129" s="3"/>
      <c r="S129" s="152"/>
      <c r="T129" s="3"/>
      <c r="U129" s="3"/>
      <c r="V129" s="3"/>
      <c r="W129" s="3"/>
      <c r="AB129" s="25"/>
      <c r="AC129" s="25"/>
      <c r="AD129" s="25"/>
      <c r="AE129" s="25"/>
      <c r="AF129" s="58"/>
      <c r="AG129" s="58"/>
      <c r="AH129" s="58"/>
      <c r="AI129" s="58"/>
      <c r="AJ129" s="3"/>
      <c r="AN129"/>
      <c r="AO129"/>
    </row>
    <row r="130" spans="2:41" x14ac:dyDescent="0.3">
      <c r="B130" s="24"/>
      <c r="Q130" s="3"/>
      <c r="R130" s="3"/>
      <c r="S130" s="152"/>
      <c r="T130" s="3"/>
      <c r="U130" s="3"/>
      <c r="V130" s="3"/>
      <c r="W130" s="3"/>
      <c r="AB130" s="25"/>
      <c r="AC130" s="25"/>
      <c r="AD130" s="25"/>
      <c r="AE130" s="25"/>
      <c r="AF130" s="58"/>
      <c r="AG130" s="58"/>
      <c r="AH130" s="58"/>
      <c r="AI130" s="58"/>
      <c r="AJ130" s="3"/>
      <c r="AN130"/>
      <c r="AO130"/>
    </row>
    <row r="131" spans="2:41" s="22" customFormat="1" x14ac:dyDescent="0.3">
      <c r="E131"/>
      <c r="F131"/>
      <c r="G131"/>
      <c r="H131"/>
      <c r="I131"/>
      <c r="J131"/>
      <c r="L131"/>
      <c r="M131"/>
      <c r="N131"/>
      <c r="O131"/>
      <c r="P131"/>
      <c r="Q131" s="3"/>
      <c r="R131" s="3"/>
      <c r="S131" s="152"/>
      <c r="T131" s="3"/>
      <c r="U131" s="3"/>
      <c r="V131" s="3"/>
      <c r="W131" s="3"/>
      <c r="X131" s="63"/>
      <c r="Y131" s="63"/>
      <c r="Z131" s="63"/>
      <c r="AA131" s="63"/>
      <c r="AB131" s="25"/>
      <c r="AC131" s="25"/>
      <c r="AD131" s="25"/>
      <c r="AE131" s="25"/>
      <c r="AF131" s="25">
        <f>SUM(AF3:AF121)</f>
        <v>279664.25000000012</v>
      </c>
      <c r="AG131" s="25">
        <f>SUM(AG3:AG130)</f>
        <v>263802.15000000002</v>
      </c>
      <c r="AH131" s="25">
        <f>SUM(AH3:AH130)</f>
        <v>189064.74999999983</v>
      </c>
      <c r="AI131" s="25">
        <f>SUM(AI3:AI130)</f>
        <v>117406.83999999998</v>
      </c>
      <c r="AJ131" s="3"/>
    </row>
    <row r="132" spans="2:41" x14ac:dyDescent="0.3">
      <c r="AB132" s="25"/>
      <c r="AC132" s="25"/>
      <c r="AD132" s="25"/>
      <c r="AE132" s="25"/>
      <c r="AF132" s="25">
        <f>ОДН!J7</f>
        <v>279664.25</v>
      </c>
      <c r="AG132" s="25">
        <f>ОДН!J12</f>
        <v>263802.15000000002</v>
      </c>
      <c r="AH132" s="25">
        <f>ОДН!J17</f>
        <v>189064.75000000003</v>
      </c>
      <c r="AI132" s="25">
        <f>ОДН!J22</f>
        <v>117406.84</v>
      </c>
      <c r="AJ132" s="3"/>
      <c r="AN132"/>
      <c r="AO132"/>
    </row>
    <row r="133" spans="2:41" x14ac:dyDescent="0.3">
      <c r="Q133" s="3"/>
      <c r="R133" s="3"/>
      <c r="S133" s="152"/>
      <c r="T133" s="3"/>
      <c r="U133" s="3"/>
      <c r="V133" s="3"/>
      <c r="W133" s="3"/>
      <c r="AB133" s="25"/>
      <c r="AC133" s="25"/>
      <c r="AD133" s="25"/>
      <c r="AE133" s="25"/>
      <c r="AF133" s="25">
        <f>AF131-AF132</f>
        <v>0</v>
      </c>
      <c r="AG133" s="25">
        <f t="shared" ref="AG133:AI133" si="217">AG131-AG132</f>
        <v>0</v>
      </c>
      <c r="AH133" s="25">
        <f>AH131-AH132</f>
        <v>0</v>
      </c>
      <c r="AI133" s="25">
        <f t="shared" si="217"/>
        <v>0</v>
      </c>
      <c r="AJ133" s="3"/>
      <c r="AN133"/>
      <c r="AO133"/>
    </row>
    <row r="134" spans="2:41" x14ac:dyDescent="0.3">
      <c r="Q134" s="3"/>
      <c r="R134" s="3"/>
      <c r="S134" s="152"/>
      <c r="T134" s="3"/>
      <c r="U134" s="3"/>
      <c r="V134" s="3"/>
      <c r="W134" s="3"/>
      <c r="AB134" s="25"/>
      <c r="AC134" s="25"/>
      <c r="AD134" s="25"/>
      <c r="AE134" s="25"/>
      <c r="AF134" s="25"/>
      <c r="AG134" s="25"/>
      <c r="AH134" s="25"/>
      <c r="AI134" s="25"/>
      <c r="AJ134" s="3"/>
      <c r="AN134"/>
      <c r="AO134"/>
    </row>
    <row r="135" spans="2:41" x14ac:dyDescent="0.3">
      <c r="Q135" s="3"/>
      <c r="R135" s="3"/>
      <c r="S135" s="152"/>
      <c r="T135" s="3"/>
      <c r="U135" s="3"/>
      <c r="V135" s="3"/>
      <c r="W135" s="3"/>
      <c r="AB135" s="25"/>
      <c r="AC135" s="25"/>
      <c r="AD135" s="25"/>
      <c r="AE135" s="25"/>
      <c r="AF135" s="25"/>
      <c r="AG135" s="25"/>
      <c r="AH135" s="25"/>
      <c r="AI135" s="25"/>
      <c r="AJ135" s="3"/>
    </row>
    <row r="136" spans="2:41" x14ac:dyDescent="0.3">
      <c r="Q136" s="3"/>
      <c r="R136" s="3"/>
      <c r="S136" s="152"/>
      <c r="T136" s="3"/>
      <c r="U136" s="3"/>
      <c r="V136" s="3"/>
      <c r="W136" s="3"/>
      <c r="AB136" s="25"/>
      <c r="AC136" s="25"/>
      <c r="AD136" s="25"/>
      <c r="AE136" s="25"/>
      <c r="AF136" s="135">
        <v>279218.5</v>
      </c>
      <c r="AG136" s="135">
        <v>237823.5</v>
      </c>
      <c r="AH136" s="135">
        <v>187694.18</v>
      </c>
      <c r="AI136" s="135">
        <v>154236.70000000001</v>
      </c>
      <c r="AJ136" s="3"/>
    </row>
    <row r="137" spans="2:41" x14ac:dyDescent="0.3">
      <c r="P137" s="3"/>
      <c r="Q137" s="3"/>
      <c r="R137" s="3"/>
      <c r="S137" s="152"/>
      <c r="T137" s="3"/>
      <c r="U137" s="3"/>
      <c r="V137" s="3"/>
      <c r="W137" s="3"/>
      <c r="AB137" s="25"/>
      <c r="AC137" s="25"/>
      <c r="AD137" s="25"/>
      <c r="AE137" s="25"/>
      <c r="AF137" s="136">
        <f>AF132-AF136</f>
        <v>445.75</v>
      </c>
      <c r="AG137" s="136">
        <f t="shared" ref="AG137:AI137" si="218">AG132-AG136</f>
        <v>25978.650000000023</v>
      </c>
      <c r="AH137" s="136">
        <f t="shared" si="218"/>
        <v>1370.5700000000361</v>
      </c>
      <c r="AI137" s="136">
        <f t="shared" si="218"/>
        <v>-36829.860000000015</v>
      </c>
      <c r="AJ137" s="3"/>
    </row>
    <row r="138" spans="2:41" x14ac:dyDescent="0.3">
      <c r="P138" s="3"/>
      <c r="Q138" s="3"/>
      <c r="R138" s="3"/>
      <c r="S138" s="152"/>
      <c r="T138" s="3"/>
      <c r="U138" s="3"/>
      <c r="V138" s="3"/>
      <c r="W138" s="3"/>
      <c r="AB138" s="25"/>
      <c r="AC138" s="25"/>
      <c r="AD138" s="25"/>
      <c r="AE138" s="25"/>
      <c r="AF138" s="25"/>
      <c r="AG138" s="25"/>
      <c r="AH138" s="25"/>
      <c r="AI138" s="25"/>
      <c r="AJ138" s="3"/>
      <c r="AN138" s="34" t="e">
        <f>AO138*E8*2325.17</f>
        <v>#REF!</v>
      </c>
      <c r="AO138" s="34" t="e">
        <f>(#REF!+#REF!+#REF!+X8+Y8+Z8+AA8+#REF!+#REF!+#REF!+#REF!+#REF!+#REF!+#REF!+#REF!+X9+Y9+Z9+AA9+#REF!+#REF!+#REF!+#REF!+#REF!+#REF!+#REF!+#REF!+X10+Y10+Z10+AA10+#REF!+#REF!+#REF!+#REF!+#REF!+#REF!+#REF!+#REF!)/E10/12</f>
        <v>#REF!</v>
      </c>
    </row>
    <row r="139" spans="2:41" x14ac:dyDescent="0.3">
      <c r="P139" s="3"/>
      <c r="Q139" s="3"/>
      <c r="R139" s="3"/>
      <c r="S139" s="152"/>
      <c r="T139" s="3"/>
      <c r="U139" s="3"/>
      <c r="V139" s="3"/>
      <c r="W139" s="3"/>
      <c r="AB139" s="25"/>
      <c r="AC139" s="25"/>
      <c r="AD139" s="25"/>
      <c r="AE139" s="25"/>
      <c r="AF139" s="25"/>
      <c r="AG139" s="25"/>
      <c r="AH139" s="25"/>
      <c r="AI139" s="25"/>
      <c r="AJ139" s="3"/>
      <c r="AM139">
        <v>311.8495149166979</v>
      </c>
    </row>
    <row r="140" spans="2:41" x14ac:dyDescent="0.3">
      <c r="P140" s="3"/>
      <c r="Q140" s="3"/>
      <c r="R140" s="3"/>
      <c r="S140" s="152"/>
      <c r="T140" s="3"/>
      <c r="U140" s="3"/>
      <c r="V140" s="3"/>
      <c r="W140" s="3"/>
      <c r="AB140" s="25"/>
      <c r="AC140" s="25"/>
      <c r="AD140" s="25"/>
      <c r="AE140" s="25"/>
      <c r="AF140" s="25"/>
      <c r="AG140" s="25"/>
      <c r="AH140" s="25"/>
      <c r="AI140" s="25"/>
      <c r="AJ140" s="3"/>
      <c r="AM140">
        <v>797.11668471657185</v>
      </c>
    </row>
    <row r="141" spans="2:41" x14ac:dyDescent="0.3">
      <c r="Q141" s="3"/>
      <c r="R141" s="3"/>
      <c r="S141" s="152"/>
      <c r="T141" s="3"/>
      <c r="U141" s="3"/>
      <c r="V141" s="3"/>
      <c r="W141" s="3"/>
      <c r="AM141">
        <v>52.024746690541079</v>
      </c>
    </row>
    <row r="146" spans="32:33" x14ac:dyDescent="0.3">
      <c r="AF146" s="12">
        <f>SUBTOTAL(9,AF2:AF135)</f>
        <v>838992.75000000023</v>
      </c>
      <c r="AG146" s="12">
        <f>SUBTOTAL(9,AG2:AG135)</f>
        <v>791406.45000000007</v>
      </c>
    </row>
  </sheetData>
  <autoFilter ref="A2:AP117"/>
  <conditionalFormatting sqref="B2">
    <cfRule type="duplicateValues" dxfId="12" priority="10"/>
  </conditionalFormatting>
  <conditionalFormatting sqref="B2">
    <cfRule type="duplicateValues" dxfId="11" priority="9"/>
  </conditionalFormatting>
  <conditionalFormatting sqref="B2">
    <cfRule type="duplicateValues" dxfId="10" priority="8"/>
  </conditionalFormatting>
  <conditionalFormatting sqref="B2">
    <cfRule type="duplicateValues" dxfId="9" priority="7"/>
  </conditionalFormatting>
  <conditionalFormatting sqref="B122:B1048576 B1:B2">
    <cfRule type="duplicateValues" dxfId="8" priority="3"/>
  </conditionalFormatting>
  <conditionalFormatting sqref="B1:B2 B118:B1048576">
    <cfRule type="duplicateValues" dxfId="7" priority="2"/>
  </conditionalFormatting>
  <conditionalFormatting sqref="B3:B117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workbookViewId="0">
      <selection activeCell="B22" sqref="B22"/>
    </sheetView>
  </sheetViews>
  <sheetFormatPr defaultRowHeight="14.4" x14ac:dyDescent="0.3"/>
  <cols>
    <col min="13" max="13" width="8.88671875" style="10"/>
  </cols>
  <sheetData>
    <row r="1" spans="1:17" x14ac:dyDescent="0.3">
      <c r="A1" s="140" t="s">
        <v>34</v>
      </c>
      <c r="B1" s="140" t="s">
        <v>332</v>
      </c>
      <c r="C1" s="140" t="s">
        <v>332</v>
      </c>
      <c r="D1" s="140" t="s">
        <v>332</v>
      </c>
      <c r="E1" s="140" t="s">
        <v>332</v>
      </c>
      <c r="F1" s="140" t="s">
        <v>332</v>
      </c>
      <c r="K1" s="144"/>
      <c r="L1" s="89" t="s">
        <v>5</v>
      </c>
      <c r="M1" s="10">
        <v>13.012011531284511</v>
      </c>
      <c r="Q1" s="139" t="s">
        <v>4</v>
      </c>
    </row>
    <row r="2" spans="1:17" x14ac:dyDescent="0.3">
      <c r="A2" s="141" t="s">
        <v>4</v>
      </c>
      <c r="B2" s="141"/>
      <c r="C2" s="141"/>
      <c r="D2" s="141"/>
      <c r="E2" s="141"/>
      <c r="F2" s="141" t="s">
        <v>338</v>
      </c>
      <c r="H2" s="144">
        <v>1</v>
      </c>
      <c r="I2" s="144" t="s">
        <v>349</v>
      </c>
      <c r="J2" s="144" t="s">
        <v>350</v>
      </c>
      <c r="K2" s="144"/>
      <c r="L2" s="93" t="s">
        <v>6</v>
      </c>
      <c r="M2" s="10">
        <v>11.471342610152712</v>
      </c>
      <c r="Q2" s="139" t="s">
        <v>5</v>
      </c>
    </row>
    <row r="3" spans="1:17" x14ac:dyDescent="0.3">
      <c r="A3" s="141" t="s">
        <v>15</v>
      </c>
      <c r="B3" s="141"/>
      <c r="C3" s="141"/>
      <c r="D3" s="141"/>
      <c r="E3" s="141"/>
      <c r="F3" s="141" t="s">
        <v>338</v>
      </c>
      <c r="H3" s="144">
        <v>2</v>
      </c>
      <c r="I3" s="144" t="s">
        <v>351</v>
      </c>
      <c r="J3" s="144" t="s">
        <v>352</v>
      </c>
      <c r="K3" s="144"/>
      <c r="L3" s="89" t="s">
        <v>7</v>
      </c>
      <c r="M3" s="10">
        <v>10.30036090483263</v>
      </c>
      <c r="Q3" s="139" t="s">
        <v>6</v>
      </c>
    </row>
    <row r="4" spans="1:17" x14ac:dyDescent="0.3">
      <c r="A4" s="141" t="s">
        <v>18</v>
      </c>
      <c r="B4" s="141"/>
      <c r="C4" s="141"/>
      <c r="D4" s="141"/>
      <c r="E4" s="142">
        <v>21.323</v>
      </c>
      <c r="F4" s="142">
        <v>21.323</v>
      </c>
      <c r="H4" s="144">
        <v>3</v>
      </c>
      <c r="I4" s="144" t="s">
        <v>353</v>
      </c>
      <c r="J4" s="144">
        <v>21.322500000000002</v>
      </c>
      <c r="K4" s="144"/>
      <c r="L4" s="89" t="s">
        <v>8</v>
      </c>
      <c r="M4" s="10">
        <v>19.499428273734715</v>
      </c>
      <c r="Q4" s="139" t="s">
        <v>7</v>
      </c>
    </row>
    <row r="5" spans="1:17" x14ac:dyDescent="0.3">
      <c r="A5" s="141" t="s">
        <v>19</v>
      </c>
      <c r="B5" s="141"/>
      <c r="C5" s="141"/>
      <c r="D5" s="141"/>
      <c r="E5" s="141"/>
      <c r="F5" s="141" t="s">
        <v>338</v>
      </c>
      <c r="H5" s="144">
        <v>4</v>
      </c>
      <c r="I5" s="144" t="s">
        <v>354</v>
      </c>
      <c r="J5" s="144" t="s">
        <v>352</v>
      </c>
      <c r="K5" s="144"/>
      <c r="L5" s="89" t="s">
        <v>9</v>
      </c>
      <c r="M5" s="10">
        <v>12.00972</v>
      </c>
      <c r="Q5" s="139" t="s">
        <v>8</v>
      </c>
    </row>
    <row r="6" spans="1:17" x14ac:dyDescent="0.3">
      <c r="A6" s="141" t="s">
        <v>20</v>
      </c>
      <c r="B6" s="141"/>
      <c r="C6" s="141"/>
      <c r="D6" s="141"/>
      <c r="E6" s="142">
        <v>26.177</v>
      </c>
      <c r="F6" s="142">
        <v>26.177</v>
      </c>
      <c r="H6" s="144">
        <v>5</v>
      </c>
      <c r="I6" s="144" t="s">
        <v>355</v>
      </c>
      <c r="J6" s="144">
        <v>26.177099999999999</v>
      </c>
      <c r="K6" s="144"/>
      <c r="L6" s="89" t="s">
        <v>10</v>
      </c>
      <c r="M6" s="10">
        <v>24.96389794889371</v>
      </c>
      <c r="Q6" s="139" t="s">
        <v>9</v>
      </c>
    </row>
    <row r="7" spans="1:17" x14ac:dyDescent="0.3">
      <c r="A7" s="141" t="s">
        <v>21</v>
      </c>
      <c r="B7" s="142">
        <v>6.5960000000000001</v>
      </c>
      <c r="C7" s="142">
        <v>7.3470000000000004</v>
      </c>
      <c r="D7" s="142">
        <v>7.9320000000000004</v>
      </c>
      <c r="E7" s="142">
        <v>8.452</v>
      </c>
      <c r="F7" s="142">
        <v>8.452</v>
      </c>
      <c r="H7" s="144">
        <v>6</v>
      </c>
      <c r="I7" s="144" t="s">
        <v>356</v>
      </c>
      <c r="J7" s="144">
        <v>8.4519000000000002</v>
      </c>
      <c r="K7" s="144"/>
      <c r="L7" s="89" t="s">
        <v>11</v>
      </c>
      <c r="M7" s="10">
        <v>10.055199999999999</v>
      </c>
      <c r="Q7" s="139" t="s">
        <v>10</v>
      </c>
    </row>
    <row r="8" spans="1:17" x14ac:dyDescent="0.3">
      <c r="A8" s="141" t="s">
        <v>22</v>
      </c>
      <c r="B8" s="141"/>
      <c r="C8" s="141"/>
      <c r="D8" s="141"/>
      <c r="E8" s="142">
        <v>17.213999999999999</v>
      </c>
      <c r="F8" s="142">
        <v>17.213999999999999</v>
      </c>
      <c r="H8" s="144">
        <v>7</v>
      </c>
      <c r="I8" s="144" t="s">
        <v>357</v>
      </c>
      <c r="J8" s="144">
        <v>17.2136</v>
      </c>
      <c r="K8" s="144"/>
      <c r="L8" s="89" t="s">
        <v>14</v>
      </c>
      <c r="M8" s="10">
        <v>8.155428273734719</v>
      </c>
      <c r="Q8" s="139" t="s">
        <v>11</v>
      </c>
    </row>
    <row r="9" spans="1:17" x14ac:dyDescent="0.3">
      <c r="A9" s="141" t="s">
        <v>23</v>
      </c>
      <c r="B9" s="141"/>
      <c r="C9" s="141"/>
      <c r="D9" s="141"/>
      <c r="E9" s="141"/>
      <c r="F9" s="141" t="s">
        <v>338</v>
      </c>
      <c r="H9" s="144">
        <v>8</v>
      </c>
      <c r="I9" s="144" t="s">
        <v>358</v>
      </c>
      <c r="J9" s="144" t="s">
        <v>352</v>
      </c>
      <c r="K9" s="144"/>
      <c r="L9" s="89" t="s">
        <v>15</v>
      </c>
      <c r="M9" s="10">
        <v>10.025900853802504</v>
      </c>
      <c r="Q9" s="139" t="s">
        <v>12</v>
      </c>
    </row>
    <row r="10" spans="1:17" x14ac:dyDescent="0.3">
      <c r="A10" s="141" t="s">
        <v>24</v>
      </c>
      <c r="B10" s="141"/>
      <c r="C10" s="141"/>
      <c r="D10" s="141"/>
      <c r="E10" s="141"/>
      <c r="F10" s="141" t="s">
        <v>338</v>
      </c>
      <c r="H10" s="144">
        <v>9</v>
      </c>
      <c r="I10" s="144" t="s">
        <v>359</v>
      </c>
      <c r="J10" s="144" t="s">
        <v>352</v>
      </c>
      <c r="K10" s="144"/>
      <c r="L10" s="89" t="s">
        <v>16</v>
      </c>
      <c r="M10" s="10">
        <v>9.9793936357058541</v>
      </c>
      <c r="Q10" s="139" t="s">
        <v>13</v>
      </c>
    </row>
    <row r="11" spans="1:17" x14ac:dyDescent="0.3">
      <c r="A11" s="141" t="s">
        <v>5</v>
      </c>
      <c r="B11" s="141"/>
      <c r="C11" s="141"/>
      <c r="D11" s="141"/>
      <c r="E11" s="141"/>
      <c r="F11" s="141" t="s">
        <v>338</v>
      </c>
      <c r="H11" s="144">
        <v>10</v>
      </c>
      <c r="I11" s="144" t="s">
        <v>360</v>
      </c>
      <c r="J11" s="144" t="s">
        <v>352</v>
      </c>
      <c r="K11" s="144"/>
      <c r="L11" s="89" t="s">
        <v>177</v>
      </c>
      <c r="M11" s="10">
        <v>11.063011531284513</v>
      </c>
      <c r="Q11" s="139" t="s">
        <v>14</v>
      </c>
    </row>
    <row r="12" spans="1:17" x14ac:dyDescent="0.3">
      <c r="A12" s="141" t="s">
        <v>6</v>
      </c>
      <c r="B12" s="141"/>
      <c r="C12" s="141"/>
      <c r="D12" s="141"/>
      <c r="E12" s="141"/>
      <c r="F12" s="141" t="s">
        <v>338</v>
      </c>
      <c r="H12" s="144">
        <v>11</v>
      </c>
      <c r="I12" s="144" t="s">
        <v>361</v>
      </c>
      <c r="J12" s="144" t="s">
        <v>350</v>
      </c>
      <c r="K12" s="144"/>
      <c r="L12" s="89" t="s">
        <v>178</v>
      </c>
      <c r="M12" s="10">
        <v>20.180342610152707</v>
      </c>
      <c r="Q12" s="139" t="s">
        <v>15</v>
      </c>
    </row>
    <row r="13" spans="1:17" x14ac:dyDescent="0.3">
      <c r="A13" s="141" t="s">
        <v>7</v>
      </c>
      <c r="B13" s="141"/>
      <c r="C13" s="141"/>
      <c r="D13" s="141"/>
      <c r="E13" s="141"/>
      <c r="F13" s="141" t="s">
        <v>338</v>
      </c>
      <c r="H13" s="144">
        <v>12</v>
      </c>
      <c r="I13" s="144" t="s">
        <v>362</v>
      </c>
      <c r="J13" s="144" t="s">
        <v>352</v>
      </c>
      <c r="K13" s="144"/>
      <c r="L13" s="89" t="s">
        <v>180</v>
      </c>
      <c r="M13" s="10">
        <v>17.632559999999998</v>
      </c>
      <c r="Q13" s="139" t="s">
        <v>16</v>
      </c>
    </row>
    <row r="14" spans="1:17" x14ac:dyDescent="0.3">
      <c r="A14" s="141" t="s">
        <v>8</v>
      </c>
      <c r="B14" s="141"/>
      <c r="C14" s="141"/>
      <c r="D14" s="141"/>
      <c r="E14" s="141"/>
      <c r="F14" s="141" t="s">
        <v>338</v>
      </c>
      <c r="H14" s="144">
        <v>13</v>
      </c>
      <c r="I14" s="144" t="s">
        <v>363</v>
      </c>
      <c r="J14" s="144" t="s">
        <v>352</v>
      </c>
      <c r="K14" s="144"/>
      <c r="L14" s="89" t="s">
        <v>181</v>
      </c>
      <c r="M14" s="10">
        <v>2.9907200000000005</v>
      </c>
      <c r="Q14" s="139" t="s">
        <v>17</v>
      </c>
    </row>
    <row r="15" spans="1:17" x14ac:dyDescent="0.3">
      <c r="A15" s="141" t="s">
        <v>9</v>
      </c>
      <c r="B15" s="141"/>
      <c r="C15" s="141"/>
      <c r="D15" s="141"/>
      <c r="E15" s="141"/>
      <c r="F15" s="141" t="s">
        <v>338</v>
      </c>
      <c r="H15" s="144">
        <v>14</v>
      </c>
      <c r="I15" s="144" t="s">
        <v>364</v>
      </c>
      <c r="J15" s="144" t="s">
        <v>352</v>
      </c>
      <c r="K15" s="144"/>
      <c r="L15" s="89" t="s">
        <v>184</v>
      </c>
      <c r="M15" s="10">
        <v>19.185342610152709</v>
      </c>
      <c r="Q15" s="139" t="s">
        <v>177</v>
      </c>
    </row>
    <row r="16" spans="1:17" x14ac:dyDescent="0.3">
      <c r="A16" s="141" t="s">
        <v>10</v>
      </c>
      <c r="B16" s="141"/>
      <c r="C16" s="141"/>
      <c r="D16" s="141"/>
      <c r="E16" s="141"/>
      <c r="F16" s="141" t="s">
        <v>338</v>
      </c>
      <c r="H16" s="144">
        <v>15</v>
      </c>
      <c r="I16" s="144" t="s">
        <v>365</v>
      </c>
      <c r="J16" s="144" t="s">
        <v>352</v>
      </c>
      <c r="K16" s="144"/>
      <c r="L16" s="89" t="s">
        <v>185</v>
      </c>
      <c r="M16" s="10">
        <v>11.69136090483263</v>
      </c>
      <c r="Q16" s="139" t="s">
        <v>178</v>
      </c>
    </row>
    <row r="17" spans="1:17" x14ac:dyDescent="0.3">
      <c r="A17" s="141" t="s">
        <v>11</v>
      </c>
      <c r="B17" s="141"/>
      <c r="C17" s="141"/>
      <c r="D17" s="141"/>
      <c r="E17" s="141"/>
      <c r="F17" s="141" t="s">
        <v>338</v>
      </c>
      <c r="H17" s="144">
        <v>16</v>
      </c>
      <c r="I17" s="144" t="s">
        <v>366</v>
      </c>
      <c r="J17" s="144" t="s">
        <v>352</v>
      </c>
      <c r="K17" s="144"/>
      <c r="L17" s="89" t="s">
        <v>186</v>
      </c>
      <c r="M17" s="10">
        <v>17.88456</v>
      </c>
      <c r="Q17" s="139" t="s">
        <v>179</v>
      </c>
    </row>
    <row r="18" spans="1:17" x14ac:dyDescent="0.3">
      <c r="A18" s="141" t="s">
        <v>12</v>
      </c>
      <c r="B18" s="142">
        <v>12.378</v>
      </c>
      <c r="C18" s="142">
        <v>12.510999999999999</v>
      </c>
      <c r="D18" s="142">
        <v>13.042</v>
      </c>
      <c r="E18" s="142">
        <v>13.061</v>
      </c>
      <c r="F18" s="142">
        <v>13.061</v>
      </c>
      <c r="H18" s="144">
        <v>17</v>
      </c>
      <c r="I18" s="144" t="s">
        <v>367</v>
      </c>
      <c r="J18" s="144">
        <v>13.061299999999999</v>
      </c>
      <c r="K18" s="144"/>
      <c r="L18" s="89" t="s">
        <v>188</v>
      </c>
      <c r="M18" s="10">
        <v>18.352520000000005</v>
      </c>
      <c r="Q18" s="139" t="s">
        <v>180</v>
      </c>
    </row>
    <row r="19" spans="1:17" x14ac:dyDescent="0.3">
      <c r="A19" s="141" t="s">
        <v>13</v>
      </c>
      <c r="B19" s="142">
        <v>20.059999999999999</v>
      </c>
      <c r="C19" s="141"/>
      <c r="D19" s="141"/>
      <c r="E19" s="142">
        <v>21.942</v>
      </c>
      <c r="F19" s="142">
        <v>21.942</v>
      </c>
      <c r="H19" s="144">
        <v>18</v>
      </c>
      <c r="I19" s="144" t="s">
        <v>368</v>
      </c>
      <c r="J19" s="144">
        <v>21.941700000000001</v>
      </c>
      <c r="K19" s="144"/>
      <c r="L19" s="89" t="s">
        <v>190</v>
      </c>
      <c r="M19" s="10">
        <v>12.383342610152713</v>
      </c>
      <c r="Q19" s="139" t="s">
        <v>181</v>
      </c>
    </row>
    <row r="20" spans="1:17" x14ac:dyDescent="0.3">
      <c r="A20" s="141" t="s">
        <v>14</v>
      </c>
      <c r="B20" s="141"/>
      <c r="C20" s="141"/>
      <c r="D20" s="141"/>
      <c r="E20" s="141"/>
      <c r="F20" s="141" t="s">
        <v>338</v>
      </c>
      <c r="H20" s="144">
        <v>19</v>
      </c>
      <c r="I20" s="144" t="s">
        <v>369</v>
      </c>
      <c r="J20" s="144" t="s">
        <v>352</v>
      </c>
      <c r="K20" s="144"/>
      <c r="L20" s="89" t="s">
        <v>19</v>
      </c>
      <c r="M20" s="10">
        <v>11.978188624090791</v>
      </c>
      <c r="Q20" s="139" t="s">
        <v>182</v>
      </c>
    </row>
    <row r="21" spans="1:17" x14ac:dyDescent="0.3">
      <c r="A21" s="141" t="s">
        <v>16</v>
      </c>
      <c r="B21" s="141"/>
      <c r="C21" s="141"/>
      <c r="D21" s="141"/>
      <c r="E21" s="141"/>
      <c r="F21" s="141" t="s">
        <v>338</v>
      </c>
      <c r="H21" s="144">
        <v>20</v>
      </c>
      <c r="I21" s="144" t="s">
        <v>370</v>
      </c>
      <c r="J21" s="144" t="s">
        <v>352</v>
      </c>
      <c r="K21" s="144"/>
      <c r="L21" s="89" t="s">
        <v>195</v>
      </c>
      <c r="M21" s="10">
        <v>10.522011531284512</v>
      </c>
      <c r="Q21" s="139" t="s">
        <v>183</v>
      </c>
    </row>
    <row r="22" spans="1:17" x14ac:dyDescent="0.3">
      <c r="A22" s="141" t="s">
        <v>17</v>
      </c>
      <c r="B22" s="142">
        <v>3.6890000000000001</v>
      </c>
      <c r="C22" s="142">
        <v>4.343</v>
      </c>
      <c r="D22" s="142">
        <v>4.9249999999999998</v>
      </c>
      <c r="E22" s="142">
        <v>5.3769999999999998</v>
      </c>
      <c r="F22" s="142">
        <v>5.3769999999999998</v>
      </c>
      <c r="H22" s="144">
        <v>21</v>
      </c>
      <c r="I22" s="144" t="s">
        <v>371</v>
      </c>
      <c r="J22" s="144">
        <v>5.3638000000000003</v>
      </c>
      <c r="K22" s="144"/>
      <c r="L22" s="89" t="s">
        <v>197</v>
      </c>
      <c r="M22" s="10">
        <v>9.0013609048326284</v>
      </c>
      <c r="Q22" s="139" t="s">
        <v>184</v>
      </c>
    </row>
    <row r="23" spans="1:17" x14ac:dyDescent="0.3">
      <c r="A23" s="141" t="s">
        <v>177</v>
      </c>
      <c r="B23" s="142">
        <v>10.545999999999999</v>
      </c>
      <c r="C23" s="141"/>
      <c r="D23" s="141"/>
      <c r="E23" s="142">
        <v>11.327999999999999</v>
      </c>
      <c r="F23" s="142">
        <v>11.327999999999999</v>
      </c>
      <c r="H23" s="144">
        <v>22</v>
      </c>
      <c r="I23" s="144" t="s">
        <v>372</v>
      </c>
      <c r="J23" s="144">
        <v>11.327999999999999</v>
      </c>
      <c r="K23" s="144"/>
      <c r="L23" s="89" t="s">
        <v>198</v>
      </c>
      <c r="M23" s="10">
        <v>11.302428273734717</v>
      </c>
      <c r="Q23" s="139" t="s">
        <v>18</v>
      </c>
    </row>
    <row r="24" spans="1:17" x14ac:dyDescent="0.3">
      <c r="A24" s="141" t="s">
        <v>178</v>
      </c>
      <c r="B24" s="141"/>
      <c r="C24" s="141"/>
      <c r="D24" s="141"/>
      <c r="E24" s="141"/>
      <c r="F24" s="141" t="s">
        <v>338</v>
      </c>
      <c r="H24" s="144">
        <v>23</v>
      </c>
      <c r="I24" s="144" t="s">
        <v>373</v>
      </c>
      <c r="J24" s="144" t="s">
        <v>352</v>
      </c>
      <c r="K24" s="144"/>
      <c r="L24" s="89" t="s">
        <v>199</v>
      </c>
      <c r="M24" s="10">
        <v>7.9023936357058524</v>
      </c>
      <c r="Q24" s="139" t="s">
        <v>185</v>
      </c>
    </row>
    <row r="25" spans="1:17" x14ac:dyDescent="0.3">
      <c r="A25" s="141" t="s">
        <v>179</v>
      </c>
      <c r="B25" s="141"/>
      <c r="C25" s="141"/>
      <c r="D25" s="141"/>
      <c r="E25" s="141"/>
      <c r="F25" s="141" t="s">
        <v>338</v>
      </c>
      <c r="H25" s="144">
        <v>24</v>
      </c>
      <c r="I25" s="144" t="s">
        <v>374</v>
      </c>
      <c r="J25" s="144" t="s">
        <v>352</v>
      </c>
      <c r="K25" s="144"/>
      <c r="L25" s="89" t="s">
        <v>202</v>
      </c>
      <c r="M25" s="10">
        <v>20.617342610152708</v>
      </c>
      <c r="Q25" s="139" t="s">
        <v>186</v>
      </c>
    </row>
    <row r="26" spans="1:17" x14ac:dyDescent="0.3">
      <c r="A26" s="141" t="s">
        <v>180</v>
      </c>
      <c r="B26" s="141"/>
      <c r="C26" s="141"/>
      <c r="D26" s="142">
        <v>16.899999999999999</v>
      </c>
      <c r="E26" s="141"/>
      <c r="F26" s="142">
        <v>16.899999999999999</v>
      </c>
      <c r="H26" s="144">
        <v>25</v>
      </c>
      <c r="I26" s="144" t="s">
        <v>375</v>
      </c>
      <c r="J26" s="144" t="s">
        <v>352</v>
      </c>
      <c r="K26" s="144"/>
      <c r="L26" s="89" t="s">
        <v>203</v>
      </c>
      <c r="M26" s="10">
        <v>16.45736090483263</v>
      </c>
      <c r="Q26" s="139" t="s">
        <v>187</v>
      </c>
    </row>
    <row r="27" spans="1:17" x14ac:dyDescent="0.3">
      <c r="A27" s="141" t="s">
        <v>181</v>
      </c>
      <c r="B27" s="142">
        <v>2.7090000000000001</v>
      </c>
      <c r="C27" s="142">
        <v>3.01</v>
      </c>
      <c r="D27" s="141"/>
      <c r="E27" s="142">
        <v>3.73</v>
      </c>
      <c r="F27" s="142">
        <v>3.96</v>
      </c>
      <c r="H27" s="144">
        <v>26</v>
      </c>
      <c r="I27" s="144" t="s">
        <v>376</v>
      </c>
      <c r="J27" s="144">
        <v>3.9681000000000002</v>
      </c>
      <c r="K27" s="144"/>
      <c r="L27" s="89" t="s">
        <v>204</v>
      </c>
      <c r="M27" s="10">
        <v>14.749428273734717</v>
      </c>
      <c r="Q27" s="139" t="s">
        <v>188</v>
      </c>
    </row>
    <row r="28" spans="1:17" x14ac:dyDescent="0.3">
      <c r="A28" s="141" t="s">
        <v>182</v>
      </c>
      <c r="B28" s="142">
        <v>8.0350000000000001</v>
      </c>
      <c r="C28" s="142">
        <v>9.25</v>
      </c>
      <c r="D28" s="141"/>
      <c r="E28" s="142">
        <v>10.54</v>
      </c>
      <c r="F28" s="142">
        <v>10.96</v>
      </c>
      <c r="H28" s="144">
        <v>27</v>
      </c>
      <c r="I28" s="144" t="s">
        <v>377</v>
      </c>
      <c r="J28" s="144" t="s">
        <v>352</v>
      </c>
      <c r="K28" s="144"/>
      <c r="L28" s="89" t="s">
        <v>20</v>
      </c>
      <c r="M28" s="10">
        <v>24.186845016184922</v>
      </c>
      <c r="Q28" s="139" t="s">
        <v>189</v>
      </c>
    </row>
    <row r="29" spans="1:17" x14ac:dyDescent="0.3">
      <c r="A29" s="141" t="s">
        <v>183</v>
      </c>
      <c r="B29" s="141"/>
      <c r="C29" s="142">
        <v>4.6260000000000003</v>
      </c>
      <c r="D29" s="141"/>
      <c r="E29" s="142">
        <v>4.6829999999999998</v>
      </c>
      <c r="F29" s="142">
        <v>4.6829999999999998</v>
      </c>
      <c r="H29" s="144">
        <v>28</v>
      </c>
      <c r="I29" s="144" t="s">
        <v>378</v>
      </c>
      <c r="J29" s="144">
        <v>4.6833999999999998</v>
      </c>
      <c r="K29" s="144"/>
      <c r="L29" s="89" t="s">
        <v>205</v>
      </c>
      <c r="M29" s="10">
        <v>5.3273936357058531</v>
      </c>
      <c r="Q29" s="139" t="s">
        <v>190</v>
      </c>
    </row>
    <row r="30" spans="1:17" x14ac:dyDescent="0.3">
      <c r="A30" s="141" t="s">
        <v>184</v>
      </c>
      <c r="B30" s="141"/>
      <c r="C30" s="141"/>
      <c r="D30" s="141"/>
      <c r="E30" s="141"/>
      <c r="F30" s="141" t="s">
        <v>338</v>
      </c>
      <c r="H30" s="144">
        <v>29</v>
      </c>
      <c r="I30" s="144" t="s">
        <v>379</v>
      </c>
      <c r="J30" s="144" t="s">
        <v>352</v>
      </c>
      <c r="K30" s="144"/>
      <c r="L30" s="89" t="s">
        <v>207</v>
      </c>
      <c r="M30" s="10">
        <v>10.991011531284514</v>
      </c>
      <c r="Q30" s="139" t="s">
        <v>191</v>
      </c>
    </row>
    <row r="31" spans="1:17" x14ac:dyDescent="0.3">
      <c r="A31" s="141" t="s">
        <v>185</v>
      </c>
      <c r="B31" s="141"/>
      <c r="C31" s="141"/>
      <c r="D31" s="141"/>
      <c r="E31" s="141"/>
      <c r="F31" s="141" t="s">
        <v>338</v>
      </c>
      <c r="H31" s="144">
        <v>30</v>
      </c>
      <c r="I31" s="144" t="s">
        <v>380</v>
      </c>
      <c r="J31" s="144" t="s">
        <v>352</v>
      </c>
      <c r="K31" s="144"/>
      <c r="L31" s="89" t="s">
        <v>208</v>
      </c>
      <c r="M31" s="10">
        <v>20.718342610152707</v>
      </c>
      <c r="Q31" s="139" t="s">
        <v>192</v>
      </c>
    </row>
    <row r="32" spans="1:17" x14ac:dyDescent="0.3">
      <c r="A32" s="141" t="s">
        <v>186</v>
      </c>
      <c r="B32" s="141"/>
      <c r="C32" s="141"/>
      <c r="D32" s="141"/>
      <c r="E32" s="141"/>
      <c r="F32" s="141" t="s">
        <v>338</v>
      </c>
      <c r="H32" s="144">
        <v>31</v>
      </c>
      <c r="I32" s="144" t="s">
        <v>381</v>
      </c>
      <c r="J32" s="144" t="s">
        <v>382</v>
      </c>
      <c r="K32" s="144"/>
      <c r="L32" s="89" t="s">
        <v>210</v>
      </c>
      <c r="M32" s="10">
        <v>9.0374282737347187</v>
      </c>
      <c r="Q32" s="139" t="s">
        <v>193</v>
      </c>
    </row>
    <row r="33" spans="1:17" x14ac:dyDescent="0.3">
      <c r="A33" s="141" t="s">
        <v>187</v>
      </c>
      <c r="B33" s="142">
        <v>10.712999999999999</v>
      </c>
      <c r="C33" s="142">
        <v>11.089</v>
      </c>
      <c r="D33" s="142">
        <v>11.452999999999999</v>
      </c>
      <c r="E33" s="142">
        <v>11.634</v>
      </c>
      <c r="F33" s="142">
        <v>11.682</v>
      </c>
      <c r="H33" s="144">
        <v>32</v>
      </c>
      <c r="I33" s="144" t="s">
        <v>383</v>
      </c>
      <c r="J33" s="144" t="s">
        <v>382</v>
      </c>
      <c r="K33" s="144"/>
      <c r="L33" s="89" t="s">
        <v>211</v>
      </c>
      <c r="M33" s="10">
        <v>6.986393635705852</v>
      </c>
      <c r="Q33" s="139" t="s">
        <v>194</v>
      </c>
    </row>
    <row r="34" spans="1:17" x14ac:dyDescent="0.3">
      <c r="A34" s="141" t="s">
        <v>188</v>
      </c>
      <c r="B34" s="142">
        <v>17.079999999999998</v>
      </c>
      <c r="C34" s="141"/>
      <c r="D34" s="141"/>
      <c r="E34" s="141"/>
      <c r="F34" s="141" t="s">
        <v>338</v>
      </c>
      <c r="H34" s="144">
        <v>33</v>
      </c>
      <c r="I34" s="144" t="s">
        <v>384</v>
      </c>
      <c r="J34" s="144" t="s">
        <v>382</v>
      </c>
      <c r="K34" s="144"/>
      <c r="L34" s="89" t="s">
        <v>21</v>
      </c>
      <c r="M34" s="10">
        <v>5.1928681229292817</v>
      </c>
      <c r="Q34" s="139" t="s">
        <v>19</v>
      </c>
    </row>
    <row r="35" spans="1:17" x14ac:dyDescent="0.3">
      <c r="A35" s="141" t="s">
        <v>189</v>
      </c>
      <c r="B35" s="142">
        <v>10.237</v>
      </c>
      <c r="C35" s="142">
        <v>10.779</v>
      </c>
      <c r="D35" s="142">
        <v>11.334</v>
      </c>
      <c r="E35" s="142">
        <v>11.359</v>
      </c>
      <c r="F35" s="142">
        <v>11.359</v>
      </c>
      <c r="H35" s="144">
        <v>34</v>
      </c>
      <c r="I35" s="144" t="s">
        <v>385</v>
      </c>
      <c r="J35" s="144" t="s">
        <v>382</v>
      </c>
      <c r="K35" s="144"/>
      <c r="L35" s="89" t="s">
        <v>216</v>
      </c>
      <c r="M35" s="10">
        <v>15.252428273734717</v>
      </c>
      <c r="Q35" s="139" t="s">
        <v>195</v>
      </c>
    </row>
    <row r="36" spans="1:17" x14ac:dyDescent="0.3">
      <c r="A36" s="141" t="s">
        <v>190</v>
      </c>
      <c r="B36" s="141"/>
      <c r="C36" s="141"/>
      <c r="D36" s="141"/>
      <c r="E36" s="141"/>
      <c r="F36" s="141" t="s">
        <v>338</v>
      </c>
      <c r="H36" s="144">
        <v>35</v>
      </c>
      <c r="I36" s="144" t="s">
        <v>386</v>
      </c>
      <c r="J36" s="144" t="s">
        <v>382</v>
      </c>
      <c r="K36" s="144"/>
      <c r="L36" s="89" t="s">
        <v>222</v>
      </c>
      <c r="M36" s="10">
        <v>16.979428273734715</v>
      </c>
      <c r="Q36" s="139" t="s">
        <v>196</v>
      </c>
    </row>
    <row r="37" spans="1:17" x14ac:dyDescent="0.3">
      <c r="A37" s="141" t="s">
        <v>191</v>
      </c>
      <c r="B37" s="142">
        <v>0.51</v>
      </c>
      <c r="C37" s="142">
        <v>0.623</v>
      </c>
      <c r="D37" s="142">
        <v>0.7</v>
      </c>
      <c r="E37" s="142">
        <v>0.7</v>
      </c>
      <c r="F37" s="142">
        <v>0.7</v>
      </c>
      <c r="H37" s="144">
        <v>36</v>
      </c>
      <c r="I37" s="144" t="s">
        <v>387</v>
      </c>
      <c r="J37" s="144" t="s">
        <v>382</v>
      </c>
      <c r="K37" s="144"/>
      <c r="L37" s="89" t="s">
        <v>223</v>
      </c>
      <c r="M37" s="10">
        <v>8.350393635705851</v>
      </c>
      <c r="Q37" s="139" t="s">
        <v>197</v>
      </c>
    </row>
    <row r="38" spans="1:17" x14ac:dyDescent="0.3">
      <c r="A38" s="141" t="s">
        <v>192</v>
      </c>
      <c r="B38" s="141"/>
      <c r="C38" s="142">
        <v>2.5</v>
      </c>
      <c r="D38" s="141"/>
      <c r="E38" s="142">
        <v>2.5</v>
      </c>
      <c r="F38" s="142">
        <v>2.5</v>
      </c>
      <c r="H38" s="144">
        <v>37</v>
      </c>
      <c r="I38" s="144" t="s">
        <v>388</v>
      </c>
      <c r="J38" s="144">
        <v>1E-3</v>
      </c>
      <c r="K38" s="144"/>
      <c r="L38" s="89" t="s">
        <v>224</v>
      </c>
      <c r="M38" s="10">
        <v>15.884519999999998</v>
      </c>
      <c r="Q38" s="139" t="s">
        <v>198</v>
      </c>
    </row>
    <row r="39" spans="1:17" x14ac:dyDescent="0.3">
      <c r="A39" s="141" t="s">
        <v>193</v>
      </c>
      <c r="B39" s="141"/>
      <c r="C39" s="141"/>
      <c r="D39" s="141"/>
      <c r="E39" s="142">
        <v>8.6489999999999991</v>
      </c>
      <c r="F39" s="142">
        <v>8.6489999999999991</v>
      </c>
      <c r="H39" s="144">
        <v>38</v>
      </c>
      <c r="I39" s="144" t="s">
        <v>389</v>
      </c>
      <c r="J39" s="144">
        <v>8.6489999999999991</v>
      </c>
      <c r="K39" s="144"/>
      <c r="L39" s="89" t="s">
        <v>225</v>
      </c>
      <c r="M39" s="10">
        <v>8.9110115312845153</v>
      </c>
      <c r="Q39" s="139" t="s">
        <v>199</v>
      </c>
    </row>
    <row r="40" spans="1:17" x14ac:dyDescent="0.3">
      <c r="A40" s="141" t="s">
        <v>194</v>
      </c>
      <c r="B40" s="142">
        <v>13.462</v>
      </c>
      <c r="C40" s="142">
        <v>14.172000000000001</v>
      </c>
      <c r="D40" s="142">
        <v>14.659000000000001</v>
      </c>
      <c r="E40" s="142">
        <v>14.728999999999999</v>
      </c>
      <c r="F40" s="142">
        <v>14.73</v>
      </c>
      <c r="H40" s="144">
        <v>39</v>
      </c>
      <c r="I40" s="144" t="s">
        <v>390</v>
      </c>
      <c r="J40" s="144">
        <v>14.7296</v>
      </c>
      <c r="K40" s="144"/>
      <c r="L40" s="89" t="s">
        <v>226</v>
      </c>
      <c r="M40" s="10">
        <v>18.876342610152708</v>
      </c>
      <c r="Q40" s="139" t="s">
        <v>200</v>
      </c>
    </row>
    <row r="41" spans="1:17" x14ac:dyDescent="0.3">
      <c r="A41" s="141" t="s">
        <v>195</v>
      </c>
      <c r="B41" s="141"/>
      <c r="C41" s="141"/>
      <c r="D41" s="141"/>
      <c r="E41" s="141"/>
      <c r="F41" s="141" t="s">
        <v>338</v>
      </c>
      <c r="H41" s="144">
        <v>40</v>
      </c>
      <c r="I41" s="144" t="s">
        <v>391</v>
      </c>
      <c r="J41" s="144" t="s">
        <v>352</v>
      </c>
      <c r="K41" s="144"/>
      <c r="L41" s="89" t="s">
        <v>228</v>
      </c>
      <c r="M41" s="10">
        <v>11.12142827373472</v>
      </c>
      <c r="Q41" s="139" t="s">
        <v>201</v>
      </c>
    </row>
    <row r="42" spans="1:17" x14ac:dyDescent="0.3">
      <c r="A42" s="141" t="s">
        <v>196</v>
      </c>
      <c r="B42" s="141"/>
      <c r="C42" s="142">
        <v>20.54</v>
      </c>
      <c r="D42" s="142">
        <v>21.51</v>
      </c>
      <c r="E42" s="142">
        <v>21.75</v>
      </c>
      <c r="F42" s="142">
        <v>21.82</v>
      </c>
      <c r="H42" s="144">
        <v>41</v>
      </c>
      <c r="I42" s="144" t="s">
        <v>392</v>
      </c>
      <c r="J42" s="144">
        <v>21.825399999999998</v>
      </c>
      <c r="K42" s="144"/>
      <c r="L42" s="89" t="s">
        <v>233</v>
      </c>
      <c r="M42" s="10">
        <v>17.958360904832631</v>
      </c>
      <c r="Q42" s="139" t="s">
        <v>202</v>
      </c>
    </row>
    <row r="43" spans="1:17" x14ac:dyDescent="0.3">
      <c r="A43" s="141" t="s">
        <v>197</v>
      </c>
      <c r="B43" s="141"/>
      <c r="C43" s="141"/>
      <c r="D43" s="141"/>
      <c r="E43" s="141"/>
      <c r="F43" s="141" t="s">
        <v>338</v>
      </c>
      <c r="H43" s="144">
        <v>42</v>
      </c>
      <c r="I43" s="144" t="s">
        <v>393</v>
      </c>
      <c r="J43" s="144" t="s">
        <v>352</v>
      </c>
      <c r="K43" s="144"/>
      <c r="L43" s="89" t="s">
        <v>23</v>
      </c>
      <c r="M43" s="10">
        <v>11.455393635705855</v>
      </c>
      <c r="Q43" s="139" t="s">
        <v>203</v>
      </c>
    </row>
    <row r="44" spans="1:17" x14ac:dyDescent="0.3">
      <c r="A44" s="141" t="s">
        <v>198</v>
      </c>
      <c r="B44" s="141"/>
      <c r="C44" s="141"/>
      <c r="D44" s="141"/>
      <c r="E44" s="141"/>
      <c r="F44" s="141" t="s">
        <v>338</v>
      </c>
      <c r="H44" s="144">
        <v>43</v>
      </c>
      <c r="I44" s="144" t="s">
        <v>394</v>
      </c>
      <c r="J44" s="144" t="s">
        <v>352</v>
      </c>
      <c r="K44" s="144"/>
      <c r="L44" s="89" t="s">
        <v>235</v>
      </c>
      <c r="M44" s="10">
        <v>8.9643936357058518</v>
      </c>
      <c r="Q44" s="139" t="s">
        <v>204</v>
      </c>
    </row>
    <row r="45" spans="1:17" x14ac:dyDescent="0.3">
      <c r="A45" s="141" t="s">
        <v>199</v>
      </c>
      <c r="B45" s="141"/>
      <c r="C45" s="141"/>
      <c r="D45" s="141"/>
      <c r="E45" s="141"/>
      <c r="F45" s="141" t="s">
        <v>338</v>
      </c>
      <c r="H45" s="144">
        <v>44</v>
      </c>
      <c r="I45" s="144" t="s">
        <v>395</v>
      </c>
      <c r="J45" s="144" t="s">
        <v>352</v>
      </c>
      <c r="K45" s="144"/>
      <c r="L45" s="89" t="s">
        <v>236</v>
      </c>
      <c r="M45" s="10">
        <v>12.482519999999999</v>
      </c>
      <c r="Q45" s="139" t="s">
        <v>20</v>
      </c>
    </row>
    <row r="46" spans="1:17" x14ac:dyDescent="0.3">
      <c r="A46" s="141" t="s">
        <v>200</v>
      </c>
      <c r="B46" s="141"/>
      <c r="C46" s="141"/>
      <c r="D46" s="141"/>
      <c r="E46" s="142">
        <v>16.559999999999999</v>
      </c>
      <c r="F46" s="142">
        <v>16.559999999999999</v>
      </c>
      <c r="H46" s="144">
        <v>45</v>
      </c>
      <c r="I46" s="144" t="s">
        <v>396</v>
      </c>
      <c r="J46" s="144">
        <v>16.560300000000002</v>
      </c>
      <c r="K46" s="144"/>
      <c r="L46" s="89" t="s">
        <v>240</v>
      </c>
      <c r="M46" s="10">
        <v>18.93126080505731</v>
      </c>
      <c r="Q46" s="139" t="s">
        <v>205</v>
      </c>
    </row>
    <row r="47" spans="1:17" x14ac:dyDescent="0.3">
      <c r="A47" s="141" t="s">
        <v>201</v>
      </c>
      <c r="B47" s="142">
        <v>10.1</v>
      </c>
      <c r="C47" s="142">
        <v>10.3</v>
      </c>
      <c r="D47" s="142">
        <v>10.9</v>
      </c>
      <c r="E47" s="142">
        <v>11</v>
      </c>
      <c r="F47" s="142">
        <v>11</v>
      </c>
      <c r="H47" s="144">
        <v>46</v>
      </c>
      <c r="I47" s="144" t="s">
        <v>397</v>
      </c>
      <c r="J47" s="144">
        <v>10.6525</v>
      </c>
      <c r="K47" s="144"/>
      <c r="L47" s="89" t="s">
        <v>241</v>
      </c>
      <c r="M47" s="10">
        <v>18.093720000000001</v>
      </c>
      <c r="Q47" s="139" t="s">
        <v>206</v>
      </c>
    </row>
    <row r="48" spans="1:17" x14ac:dyDescent="0.3">
      <c r="A48" s="141" t="s">
        <v>202</v>
      </c>
      <c r="B48" s="141"/>
      <c r="C48" s="141"/>
      <c r="D48" s="141"/>
      <c r="E48" s="141"/>
      <c r="F48" s="141" t="s">
        <v>338</v>
      </c>
      <c r="H48" s="144">
        <v>47</v>
      </c>
      <c r="I48" s="144" t="s">
        <v>398</v>
      </c>
      <c r="J48" s="144" t="s">
        <v>352</v>
      </c>
      <c r="K48" s="144"/>
      <c r="L48" s="89" t="s">
        <v>242</v>
      </c>
      <c r="M48" s="10">
        <v>9.5083599999999979</v>
      </c>
      <c r="Q48" s="139" t="s">
        <v>207</v>
      </c>
    </row>
    <row r="49" spans="1:17" x14ac:dyDescent="0.3">
      <c r="A49" s="141" t="s">
        <v>203</v>
      </c>
      <c r="B49" s="141"/>
      <c r="C49" s="141"/>
      <c r="D49" s="141"/>
      <c r="E49" s="141"/>
      <c r="F49" s="141" t="s">
        <v>338</v>
      </c>
      <c r="H49" s="144">
        <v>48</v>
      </c>
      <c r="I49" s="144" t="s">
        <v>399</v>
      </c>
      <c r="J49" s="144" t="s">
        <v>352</v>
      </c>
      <c r="K49" s="144"/>
      <c r="L49" s="89" t="s">
        <v>243</v>
      </c>
      <c r="M49" s="10">
        <v>15.158360000000002</v>
      </c>
      <c r="Q49" s="139" t="s">
        <v>208</v>
      </c>
    </row>
    <row r="50" spans="1:17" x14ac:dyDescent="0.3">
      <c r="A50" s="141" t="s">
        <v>204</v>
      </c>
      <c r="B50" s="141"/>
      <c r="C50" s="141"/>
      <c r="D50" s="141"/>
      <c r="E50" s="141"/>
      <c r="F50" s="141" t="s">
        <v>338</v>
      </c>
      <c r="H50" s="144">
        <v>49</v>
      </c>
      <c r="I50" s="144" t="s">
        <v>400</v>
      </c>
      <c r="J50" s="144" t="s">
        <v>352</v>
      </c>
      <c r="K50" s="144"/>
      <c r="L50" s="89" t="s">
        <v>24</v>
      </c>
      <c r="M50" s="10">
        <v>20.90589794889371</v>
      </c>
      <c r="Q50" s="139" t="s">
        <v>209</v>
      </c>
    </row>
    <row r="51" spans="1:17" x14ac:dyDescent="0.3">
      <c r="A51" s="141" t="s">
        <v>205</v>
      </c>
      <c r="B51" s="141"/>
      <c r="C51" s="141"/>
      <c r="D51" s="141"/>
      <c r="E51" s="141"/>
      <c r="F51" s="141" t="s">
        <v>338</v>
      </c>
      <c r="H51" s="144">
        <v>50</v>
      </c>
      <c r="I51" s="144" t="s">
        <v>401</v>
      </c>
      <c r="J51" s="144" t="s">
        <v>352</v>
      </c>
      <c r="K51" s="145"/>
      <c r="L51" s="118" t="s">
        <v>286</v>
      </c>
      <c r="M51" s="10">
        <v>43.691056658669403</v>
      </c>
      <c r="Q51" s="139" t="s">
        <v>210</v>
      </c>
    </row>
    <row r="52" spans="1:17" x14ac:dyDescent="0.3">
      <c r="A52" s="141" t="s">
        <v>206</v>
      </c>
      <c r="B52" s="142">
        <v>20.167000000000002</v>
      </c>
      <c r="C52" s="142">
        <v>20.925999999999998</v>
      </c>
      <c r="D52" s="142">
        <v>21.68</v>
      </c>
      <c r="E52" s="142">
        <v>21.832000000000001</v>
      </c>
      <c r="F52" s="142">
        <v>21.832000000000001</v>
      </c>
      <c r="H52" s="144">
        <v>51</v>
      </c>
      <c r="I52" s="144" t="s">
        <v>402</v>
      </c>
      <c r="J52" s="144">
        <v>21.832899999999999</v>
      </c>
      <c r="K52" s="144"/>
      <c r="L52" s="89" t="s">
        <v>4</v>
      </c>
      <c r="M52" s="10" t="s">
        <v>333</v>
      </c>
      <c r="Q52" s="139" t="s">
        <v>211</v>
      </c>
    </row>
    <row r="53" spans="1:17" x14ac:dyDescent="0.3">
      <c r="A53" s="141" t="s">
        <v>207</v>
      </c>
      <c r="B53" s="141"/>
      <c r="C53" s="141"/>
      <c r="D53" s="141"/>
      <c r="E53" s="141"/>
      <c r="F53" s="141" t="s">
        <v>338</v>
      </c>
      <c r="H53" s="144">
        <v>52</v>
      </c>
      <c r="I53" s="144" t="s">
        <v>403</v>
      </c>
      <c r="J53" s="144" t="s">
        <v>352</v>
      </c>
      <c r="K53" s="144"/>
      <c r="L53" s="89" t="s">
        <v>12</v>
      </c>
      <c r="M53" s="10">
        <v>11.824999999999999</v>
      </c>
      <c r="Q53" s="139" t="s">
        <v>212</v>
      </c>
    </row>
    <row r="54" spans="1:17" x14ac:dyDescent="0.3">
      <c r="A54" s="141" t="s">
        <v>208</v>
      </c>
      <c r="B54" s="141"/>
      <c r="C54" s="141"/>
      <c r="D54" s="141"/>
      <c r="E54" s="141"/>
      <c r="F54" s="141" t="s">
        <v>338</v>
      </c>
      <c r="H54" s="144">
        <v>53</v>
      </c>
      <c r="I54" s="144" t="s">
        <v>404</v>
      </c>
      <c r="J54" s="144" t="s">
        <v>352</v>
      </c>
      <c r="K54" s="144"/>
      <c r="L54" s="89" t="s">
        <v>13</v>
      </c>
      <c r="M54" s="10">
        <v>18.631</v>
      </c>
      <c r="Q54" s="139" t="s">
        <v>213</v>
      </c>
    </row>
    <row r="55" spans="1:17" x14ac:dyDescent="0.3">
      <c r="A55" s="141" t="s">
        <v>209</v>
      </c>
      <c r="B55" s="142">
        <v>15.932</v>
      </c>
      <c r="C55" s="142">
        <v>16.859000000000002</v>
      </c>
      <c r="D55" s="142">
        <v>17.585999999999999</v>
      </c>
      <c r="E55" s="142">
        <v>18.035</v>
      </c>
      <c r="F55" s="142">
        <v>18.035</v>
      </c>
      <c r="H55" s="144">
        <v>54</v>
      </c>
      <c r="I55" s="144" t="s">
        <v>405</v>
      </c>
      <c r="J55" s="144">
        <v>18.0197</v>
      </c>
      <c r="K55" s="144"/>
      <c r="L55" s="89" t="s">
        <v>17</v>
      </c>
      <c r="M55" s="10">
        <v>2.8570000000000002</v>
      </c>
      <c r="Q55" s="139" t="s">
        <v>214</v>
      </c>
    </row>
    <row r="56" spans="1:17" x14ac:dyDescent="0.3">
      <c r="A56" s="141" t="s">
        <v>210</v>
      </c>
      <c r="B56" s="141"/>
      <c r="C56" s="141"/>
      <c r="D56" s="141"/>
      <c r="E56" s="141"/>
      <c r="F56" s="141" t="s">
        <v>338</v>
      </c>
      <c r="H56" s="144">
        <v>55</v>
      </c>
      <c r="I56" s="144" t="s">
        <v>406</v>
      </c>
      <c r="J56" s="144" t="s">
        <v>352</v>
      </c>
      <c r="K56" s="144"/>
      <c r="L56" s="89" t="s">
        <v>179</v>
      </c>
      <c r="M56" s="10" t="s">
        <v>336</v>
      </c>
      <c r="Q56" s="139" t="s">
        <v>21</v>
      </c>
    </row>
    <row r="57" spans="1:17" x14ac:dyDescent="0.3">
      <c r="A57" s="141" t="s">
        <v>211</v>
      </c>
      <c r="B57" s="141"/>
      <c r="C57" s="141"/>
      <c r="D57" s="141"/>
      <c r="E57" s="141"/>
      <c r="F57" s="141" t="s">
        <v>338</v>
      </c>
      <c r="H57" s="144">
        <v>56</v>
      </c>
      <c r="I57" s="144" t="s">
        <v>407</v>
      </c>
      <c r="J57" s="144" t="s">
        <v>352</v>
      </c>
      <c r="K57" s="144"/>
      <c r="L57" s="89" t="s">
        <v>182</v>
      </c>
      <c r="M57" s="10">
        <v>6.72</v>
      </c>
      <c r="Q57" s="139" t="s">
        <v>215</v>
      </c>
    </row>
    <row r="58" spans="1:17" x14ac:dyDescent="0.3">
      <c r="A58" s="141" t="s">
        <v>212</v>
      </c>
      <c r="B58" s="142">
        <v>17.78</v>
      </c>
      <c r="C58" s="142">
        <v>18.353000000000002</v>
      </c>
      <c r="D58" s="142">
        <v>18.68</v>
      </c>
      <c r="E58" s="142">
        <v>18.873999999999999</v>
      </c>
      <c r="F58" s="142">
        <v>18.873999999999999</v>
      </c>
      <c r="H58" s="144">
        <v>57</v>
      </c>
      <c r="I58" s="144" t="s">
        <v>408</v>
      </c>
      <c r="J58" s="144">
        <v>18.902999999999999</v>
      </c>
      <c r="K58" s="144"/>
      <c r="L58" s="89" t="s">
        <v>183</v>
      </c>
      <c r="M58" s="10" t="s">
        <v>337</v>
      </c>
      <c r="Q58" s="139" t="s">
        <v>216</v>
      </c>
    </row>
    <row r="59" spans="1:17" x14ac:dyDescent="0.3">
      <c r="A59" s="141" t="s">
        <v>213</v>
      </c>
      <c r="B59" s="141"/>
      <c r="C59" s="141"/>
      <c r="D59" s="142">
        <v>1.5</v>
      </c>
      <c r="E59" s="141"/>
      <c r="F59" s="142">
        <v>1.5</v>
      </c>
      <c r="H59" s="144">
        <v>58</v>
      </c>
      <c r="I59" s="144" t="s">
        <v>409</v>
      </c>
      <c r="J59" s="144" t="s">
        <v>352</v>
      </c>
      <c r="K59" s="144"/>
      <c r="L59" s="89" t="s">
        <v>18</v>
      </c>
      <c r="M59" s="10" t="s">
        <v>334</v>
      </c>
      <c r="Q59" s="139" t="s">
        <v>217</v>
      </c>
    </row>
    <row r="60" spans="1:17" x14ac:dyDescent="0.3">
      <c r="A60" s="141" t="s">
        <v>214</v>
      </c>
      <c r="B60" s="142">
        <v>4.3739999999999997</v>
      </c>
      <c r="C60" s="142">
        <v>4.97</v>
      </c>
      <c r="D60" s="142">
        <v>5.5179999999999998</v>
      </c>
      <c r="E60" s="142">
        <v>5.8380000000000001</v>
      </c>
      <c r="F60" s="142">
        <v>5.8380000000000001</v>
      </c>
      <c r="H60" s="144">
        <v>59</v>
      </c>
      <c r="I60" s="144" t="s">
        <v>410</v>
      </c>
      <c r="J60" s="144">
        <v>5.8375000000000004</v>
      </c>
      <c r="K60" s="144"/>
      <c r="L60" s="89" t="s">
        <v>187</v>
      </c>
      <c r="M60" s="10">
        <v>10.31</v>
      </c>
      <c r="Q60" s="139" t="s">
        <v>218</v>
      </c>
    </row>
    <row r="61" spans="1:17" x14ac:dyDescent="0.3">
      <c r="A61" s="141" t="s">
        <v>215</v>
      </c>
      <c r="B61" s="142">
        <v>21.3</v>
      </c>
      <c r="C61" s="142">
        <v>21.9</v>
      </c>
      <c r="D61" s="142">
        <v>22.6</v>
      </c>
      <c r="E61" s="142">
        <v>22.8</v>
      </c>
      <c r="F61" s="142">
        <v>22.9</v>
      </c>
      <c r="H61" s="144">
        <v>60</v>
      </c>
      <c r="I61" s="144" t="s">
        <v>411</v>
      </c>
      <c r="J61" s="144">
        <v>22.914999999999999</v>
      </c>
      <c r="K61" s="144"/>
      <c r="L61" s="89" t="s">
        <v>189</v>
      </c>
      <c r="M61" s="10">
        <v>9.6820000000000004</v>
      </c>
      <c r="Q61" s="139" t="s">
        <v>219</v>
      </c>
    </row>
    <row r="62" spans="1:17" x14ac:dyDescent="0.3">
      <c r="A62" s="141" t="s">
        <v>216</v>
      </c>
      <c r="B62" s="141"/>
      <c r="C62" s="141"/>
      <c r="D62" s="141"/>
      <c r="E62" s="141"/>
      <c r="F62" s="141" t="s">
        <v>338</v>
      </c>
      <c r="H62" s="144">
        <v>61</v>
      </c>
      <c r="I62" s="144" t="s">
        <v>412</v>
      </c>
      <c r="J62" s="144" t="s">
        <v>350</v>
      </c>
      <c r="K62" s="144"/>
      <c r="L62" s="89" t="s">
        <v>191</v>
      </c>
      <c r="M62" s="10">
        <v>0.33200000000000002</v>
      </c>
      <c r="Q62" s="139" t="s">
        <v>220</v>
      </c>
    </row>
    <row r="63" spans="1:17" x14ac:dyDescent="0.3">
      <c r="A63" s="141" t="s">
        <v>217</v>
      </c>
      <c r="B63" s="141"/>
      <c r="C63" s="141"/>
      <c r="D63" s="141"/>
      <c r="E63" s="142">
        <v>16.248999999999999</v>
      </c>
      <c r="F63" s="142">
        <v>16.3</v>
      </c>
      <c r="H63" s="144">
        <v>62</v>
      </c>
      <c r="I63" s="144" t="s">
        <v>413</v>
      </c>
      <c r="J63" s="144">
        <v>16.249199999999998</v>
      </c>
      <c r="K63" s="144"/>
      <c r="L63" s="89" t="s">
        <v>192</v>
      </c>
      <c r="M63" s="10" t="s">
        <v>339</v>
      </c>
      <c r="Q63" s="139" t="s">
        <v>221</v>
      </c>
    </row>
    <row r="64" spans="1:17" x14ac:dyDescent="0.3">
      <c r="A64" s="141" t="s">
        <v>218</v>
      </c>
      <c r="B64" s="141"/>
      <c r="C64" s="141"/>
      <c r="D64" s="141"/>
      <c r="E64" s="142">
        <v>7.5039999999999996</v>
      </c>
      <c r="F64" s="142">
        <v>7.5039999999999996</v>
      </c>
      <c r="H64" s="144">
        <v>63</v>
      </c>
      <c r="I64" s="144" t="s">
        <v>414</v>
      </c>
      <c r="J64" s="144">
        <v>7.5044000000000004</v>
      </c>
      <c r="K64" s="144"/>
      <c r="L64" s="89" t="s">
        <v>193</v>
      </c>
      <c r="M64" s="10" t="s">
        <v>340</v>
      </c>
      <c r="Q64" s="139" t="s">
        <v>222</v>
      </c>
    </row>
    <row r="65" spans="1:17" x14ac:dyDescent="0.3">
      <c r="A65" s="141" t="s">
        <v>219</v>
      </c>
      <c r="B65" s="142">
        <v>4.492</v>
      </c>
      <c r="C65" s="142">
        <v>4.492</v>
      </c>
      <c r="D65" s="142">
        <v>4.492</v>
      </c>
      <c r="E65" s="142">
        <v>4.492</v>
      </c>
      <c r="F65" s="142">
        <v>4.492</v>
      </c>
      <c r="H65" s="144">
        <v>64</v>
      </c>
      <c r="I65" s="144" t="s">
        <v>415</v>
      </c>
      <c r="J65" s="144">
        <v>4.4922000000000004</v>
      </c>
      <c r="K65" s="144"/>
      <c r="L65" s="89" t="s">
        <v>194</v>
      </c>
      <c r="M65" s="10">
        <v>12.443</v>
      </c>
      <c r="Q65" s="139" t="s">
        <v>223</v>
      </c>
    </row>
    <row r="66" spans="1:17" x14ac:dyDescent="0.3">
      <c r="A66" s="141" t="s">
        <v>220</v>
      </c>
      <c r="B66" s="142">
        <v>3.6160000000000001</v>
      </c>
      <c r="C66" s="142">
        <v>3.6160000000000001</v>
      </c>
      <c r="D66" s="142">
        <v>3.6160000000000001</v>
      </c>
      <c r="E66" s="142">
        <v>3.6160000000000001</v>
      </c>
      <c r="F66" s="142">
        <v>3.6160000000000001</v>
      </c>
      <c r="H66" s="144">
        <v>65</v>
      </c>
      <c r="I66" s="144" t="s">
        <v>416</v>
      </c>
      <c r="J66" s="144">
        <v>5.1574999999999998</v>
      </c>
      <c r="K66" s="144"/>
      <c r="L66" s="89" t="s">
        <v>196</v>
      </c>
      <c r="M66" s="10">
        <v>18.66</v>
      </c>
      <c r="Q66" s="139" t="s">
        <v>224</v>
      </c>
    </row>
    <row r="67" spans="1:17" x14ac:dyDescent="0.3">
      <c r="A67" s="141" t="s">
        <v>221</v>
      </c>
      <c r="B67" s="141"/>
      <c r="C67" s="141"/>
      <c r="D67" s="141"/>
      <c r="E67" s="141"/>
      <c r="F67" s="141">
        <v>4.75</v>
      </c>
      <c r="H67" s="144">
        <v>66</v>
      </c>
      <c r="I67" s="144" t="s">
        <v>417</v>
      </c>
      <c r="J67" s="144">
        <v>4.7504</v>
      </c>
      <c r="K67" s="144"/>
      <c r="L67" s="89" t="s">
        <v>200</v>
      </c>
      <c r="M67" s="10">
        <v>13.97</v>
      </c>
      <c r="Q67" s="139" t="s">
        <v>22</v>
      </c>
    </row>
    <row r="68" spans="1:17" x14ac:dyDescent="0.3">
      <c r="A68" s="141" t="s">
        <v>222</v>
      </c>
      <c r="B68" s="141"/>
      <c r="C68" s="141"/>
      <c r="D68" s="141"/>
      <c r="E68" s="141"/>
      <c r="F68" s="141" t="s">
        <v>338</v>
      </c>
      <c r="H68" s="144">
        <v>67</v>
      </c>
      <c r="I68" s="144" t="s">
        <v>418</v>
      </c>
      <c r="J68" s="144" t="s">
        <v>352</v>
      </c>
      <c r="K68" s="144"/>
      <c r="L68" s="89" t="s">
        <v>201</v>
      </c>
      <c r="M68" s="10">
        <v>9.9</v>
      </c>
      <c r="Q68" s="139" t="s">
        <v>225</v>
      </c>
    </row>
    <row r="69" spans="1:17" x14ac:dyDescent="0.3">
      <c r="A69" s="141" t="s">
        <v>223</v>
      </c>
      <c r="B69" s="141"/>
      <c r="C69" s="141"/>
      <c r="D69" s="141"/>
      <c r="E69" s="141"/>
      <c r="F69" s="141" t="s">
        <v>338</v>
      </c>
      <c r="H69" s="144">
        <v>68</v>
      </c>
      <c r="I69" s="144" t="s">
        <v>419</v>
      </c>
      <c r="J69" s="144" t="s">
        <v>352</v>
      </c>
      <c r="K69" s="144"/>
      <c r="L69" s="89" t="s">
        <v>206</v>
      </c>
      <c r="M69" s="10">
        <v>19.05</v>
      </c>
      <c r="Q69" s="139" t="s">
        <v>226</v>
      </c>
    </row>
    <row r="70" spans="1:17" x14ac:dyDescent="0.3">
      <c r="A70" s="141" t="s">
        <v>224</v>
      </c>
      <c r="B70" s="141"/>
      <c r="C70" s="141"/>
      <c r="D70" s="141"/>
      <c r="E70" s="141"/>
      <c r="F70" s="141" t="s">
        <v>338</v>
      </c>
      <c r="H70" s="144">
        <v>69</v>
      </c>
      <c r="I70" s="144" t="s">
        <v>420</v>
      </c>
      <c r="J70" s="144" t="s">
        <v>352</v>
      </c>
      <c r="K70" s="144"/>
      <c r="L70" s="89" t="s">
        <v>209</v>
      </c>
      <c r="M70" s="10">
        <v>15.101000000000001</v>
      </c>
      <c r="Q70" s="139" t="s">
        <v>227</v>
      </c>
    </row>
    <row r="71" spans="1:17" x14ac:dyDescent="0.3">
      <c r="A71" s="141" t="s">
        <v>225</v>
      </c>
      <c r="B71" s="141"/>
      <c r="C71" s="141"/>
      <c r="D71" s="141"/>
      <c r="E71" s="141"/>
      <c r="F71" s="141" t="s">
        <v>338</v>
      </c>
      <c r="H71" s="144">
        <v>70</v>
      </c>
      <c r="I71" s="144" t="s">
        <v>421</v>
      </c>
      <c r="J71" s="144" t="s">
        <v>352</v>
      </c>
      <c r="K71" s="144"/>
      <c r="L71" s="89" t="s">
        <v>212</v>
      </c>
      <c r="M71" s="10" t="s">
        <v>341</v>
      </c>
      <c r="Q71" s="139" t="s">
        <v>228</v>
      </c>
    </row>
    <row r="72" spans="1:17" x14ac:dyDescent="0.3">
      <c r="A72" s="141" t="s">
        <v>226</v>
      </c>
      <c r="B72" s="141"/>
      <c r="C72" s="141"/>
      <c r="D72" s="141"/>
      <c r="E72" s="141"/>
      <c r="F72" s="141" t="s">
        <v>338</v>
      </c>
      <c r="H72" s="144">
        <v>71</v>
      </c>
      <c r="I72" s="144" t="s">
        <v>422</v>
      </c>
      <c r="J72" s="144" t="s">
        <v>352</v>
      </c>
      <c r="K72" s="144"/>
      <c r="L72" s="89" t="s">
        <v>213</v>
      </c>
      <c r="M72" s="10">
        <v>1.3080000000000001</v>
      </c>
      <c r="Q72" s="139" t="s">
        <v>229</v>
      </c>
    </row>
    <row r="73" spans="1:17" x14ac:dyDescent="0.3">
      <c r="A73" s="141" t="s">
        <v>227</v>
      </c>
      <c r="B73" s="142">
        <v>8.375</v>
      </c>
      <c r="C73" s="142">
        <v>9.2240000000000002</v>
      </c>
      <c r="D73" s="142">
        <v>10.254</v>
      </c>
      <c r="E73" s="142">
        <v>10.3</v>
      </c>
      <c r="F73" s="142">
        <v>10.3</v>
      </c>
      <c r="H73" s="144">
        <v>72</v>
      </c>
      <c r="I73" s="144" t="s">
        <v>423</v>
      </c>
      <c r="J73" s="144">
        <v>10.3</v>
      </c>
      <c r="K73" s="144"/>
      <c r="L73" s="89" t="s">
        <v>214</v>
      </c>
      <c r="M73" s="10">
        <v>4.1100000000000003</v>
      </c>
      <c r="Q73" s="139" t="s">
        <v>230</v>
      </c>
    </row>
    <row r="74" spans="1:17" x14ac:dyDescent="0.3">
      <c r="A74" s="141" t="s">
        <v>228</v>
      </c>
      <c r="B74" s="141"/>
      <c r="C74" s="141"/>
      <c r="D74" s="141"/>
      <c r="E74" s="141"/>
      <c r="F74" s="141" t="s">
        <v>338</v>
      </c>
      <c r="H74" s="144">
        <v>73</v>
      </c>
      <c r="I74" s="144" t="s">
        <v>424</v>
      </c>
      <c r="J74" s="144" t="s">
        <v>350</v>
      </c>
      <c r="K74" s="144"/>
      <c r="L74" s="89" t="s">
        <v>215</v>
      </c>
      <c r="M74" s="10">
        <v>20.6</v>
      </c>
      <c r="Q74" s="139" t="s">
        <v>231</v>
      </c>
    </row>
    <row r="75" spans="1:17" x14ac:dyDescent="0.3">
      <c r="A75" s="141" t="s">
        <v>229</v>
      </c>
      <c r="B75" s="142">
        <v>12.4</v>
      </c>
      <c r="C75" s="142">
        <v>12.7</v>
      </c>
      <c r="D75" s="142">
        <v>13</v>
      </c>
      <c r="E75" s="142">
        <v>14.698</v>
      </c>
      <c r="F75" s="142">
        <v>14.698</v>
      </c>
      <c r="H75" s="144">
        <v>74</v>
      </c>
      <c r="I75" s="144" t="s">
        <v>425</v>
      </c>
      <c r="J75" s="144">
        <v>14.786099999999999</v>
      </c>
      <c r="K75" s="144"/>
      <c r="L75" s="89" t="s">
        <v>217</v>
      </c>
      <c r="M75" s="10">
        <v>14.3</v>
      </c>
      <c r="Q75" s="139" t="s">
        <v>232</v>
      </c>
    </row>
    <row r="76" spans="1:17" x14ac:dyDescent="0.3">
      <c r="A76" s="141" t="s">
        <v>230</v>
      </c>
      <c r="B76" s="141"/>
      <c r="C76" s="141"/>
      <c r="D76" s="141"/>
      <c r="E76" s="142">
        <v>1.18</v>
      </c>
      <c r="F76" s="142">
        <v>1.18</v>
      </c>
      <c r="H76" s="144">
        <v>75</v>
      </c>
      <c r="I76" s="144" t="s">
        <v>426</v>
      </c>
      <c r="J76" s="144">
        <v>1.1802999999999999</v>
      </c>
      <c r="K76" s="144"/>
      <c r="L76" s="89" t="s">
        <v>218</v>
      </c>
      <c r="M76" s="10">
        <v>5.24</v>
      </c>
      <c r="Q76" s="139" t="s">
        <v>233</v>
      </c>
    </row>
    <row r="77" spans="1:17" x14ac:dyDescent="0.3">
      <c r="A77" s="141" t="s">
        <v>231</v>
      </c>
      <c r="B77" s="142">
        <v>11.483000000000001</v>
      </c>
      <c r="C77" s="142">
        <v>12.089</v>
      </c>
      <c r="D77" s="142">
        <v>12.491</v>
      </c>
      <c r="E77" s="142">
        <v>12.802</v>
      </c>
      <c r="F77" s="142">
        <v>12.802</v>
      </c>
      <c r="H77" s="144">
        <v>76</v>
      </c>
      <c r="I77" s="144" t="s">
        <v>427</v>
      </c>
      <c r="J77" s="144">
        <v>12.806800000000001</v>
      </c>
      <c r="K77" s="144"/>
      <c r="L77" s="89" t="s">
        <v>219</v>
      </c>
      <c r="M77" s="10">
        <v>4.492</v>
      </c>
      <c r="Q77" s="139" t="s">
        <v>234</v>
      </c>
    </row>
    <row r="78" spans="1:17" x14ac:dyDescent="0.3">
      <c r="A78" s="141" t="s">
        <v>232</v>
      </c>
      <c r="B78" s="142">
        <v>4.5</v>
      </c>
      <c r="C78" s="142">
        <v>4.9800000000000004</v>
      </c>
      <c r="D78" s="142">
        <v>5.53</v>
      </c>
      <c r="E78" s="142">
        <v>5.53</v>
      </c>
      <c r="F78" s="142">
        <v>5.53</v>
      </c>
      <c r="H78" s="144">
        <v>77</v>
      </c>
      <c r="I78" s="144" t="s">
        <v>428</v>
      </c>
      <c r="J78" s="144">
        <v>5.53</v>
      </c>
      <c r="K78" s="144"/>
      <c r="L78" s="89" t="s">
        <v>220</v>
      </c>
      <c r="M78" s="10">
        <v>2.4079999999999999</v>
      </c>
      <c r="Q78" s="139" t="s">
        <v>23</v>
      </c>
    </row>
    <row r="79" spans="1:17" x14ac:dyDescent="0.3">
      <c r="A79" s="141" t="s">
        <v>233</v>
      </c>
      <c r="B79" s="141"/>
      <c r="C79" s="141"/>
      <c r="D79" s="141"/>
      <c r="E79" s="141"/>
      <c r="F79" s="141" t="s">
        <v>338</v>
      </c>
      <c r="H79" s="144">
        <v>78</v>
      </c>
      <c r="I79" s="144" t="s">
        <v>429</v>
      </c>
      <c r="J79" s="144" t="s">
        <v>352</v>
      </c>
      <c r="K79" s="144"/>
      <c r="L79" s="89" t="s">
        <v>221</v>
      </c>
      <c r="M79" s="10" t="s">
        <v>342</v>
      </c>
      <c r="Q79" s="139" t="s">
        <v>235</v>
      </c>
    </row>
    <row r="80" spans="1:17" x14ac:dyDescent="0.3">
      <c r="A80" s="141" t="s">
        <v>234</v>
      </c>
      <c r="B80" s="142">
        <v>15.15</v>
      </c>
      <c r="C80" s="142">
        <v>15.95</v>
      </c>
      <c r="D80" s="141"/>
      <c r="E80" s="142">
        <v>16.73</v>
      </c>
      <c r="F80" s="142">
        <v>16.73</v>
      </c>
      <c r="H80" s="144">
        <v>79</v>
      </c>
      <c r="I80" s="144" t="s">
        <v>430</v>
      </c>
      <c r="J80" s="144">
        <v>16.729900000000001</v>
      </c>
      <c r="K80" s="144"/>
      <c r="L80" s="89" t="s">
        <v>22</v>
      </c>
      <c r="M80" s="10" t="s">
        <v>335</v>
      </c>
      <c r="Q80" s="139" t="s">
        <v>236</v>
      </c>
    </row>
    <row r="81" spans="1:17" x14ac:dyDescent="0.3">
      <c r="A81" s="141" t="s">
        <v>235</v>
      </c>
      <c r="B81" s="141"/>
      <c r="C81" s="141"/>
      <c r="D81" s="141"/>
      <c r="E81" s="141"/>
      <c r="F81" s="141" t="s">
        <v>338</v>
      </c>
      <c r="H81" s="144">
        <v>80</v>
      </c>
      <c r="I81" s="144" t="s">
        <v>431</v>
      </c>
      <c r="J81" s="144" t="s">
        <v>352</v>
      </c>
      <c r="K81" s="144"/>
      <c r="L81" s="89" t="s">
        <v>227</v>
      </c>
      <c r="M81" s="10">
        <v>18</v>
      </c>
      <c r="Q81" s="139" t="s">
        <v>237</v>
      </c>
    </row>
    <row r="82" spans="1:17" x14ac:dyDescent="0.3">
      <c r="A82" s="141" t="s">
        <v>236</v>
      </c>
      <c r="B82" s="141"/>
      <c r="C82" s="141"/>
      <c r="D82" s="141"/>
      <c r="E82" s="141"/>
      <c r="F82" s="141" t="s">
        <v>338</v>
      </c>
      <c r="H82" s="144">
        <v>81</v>
      </c>
      <c r="I82" s="144" t="s">
        <v>432</v>
      </c>
      <c r="J82" s="144" t="s">
        <v>352</v>
      </c>
      <c r="K82" s="144"/>
      <c r="L82" s="89" t="s">
        <v>229</v>
      </c>
      <c r="M82" s="10">
        <v>12.172000000000001</v>
      </c>
      <c r="Q82" s="139" t="s">
        <v>238</v>
      </c>
    </row>
    <row r="83" spans="1:17" x14ac:dyDescent="0.3">
      <c r="A83" s="141" t="s">
        <v>237</v>
      </c>
      <c r="B83" s="142">
        <v>2.7629999999999999</v>
      </c>
      <c r="C83" s="142">
        <v>3.3149999999999999</v>
      </c>
      <c r="D83" s="142">
        <v>3.6760000000000002</v>
      </c>
      <c r="E83" s="142">
        <v>3.923</v>
      </c>
      <c r="F83" s="142">
        <v>3.9420000000000002</v>
      </c>
      <c r="H83" s="144">
        <v>82</v>
      </c>
      <c r="I83" s="144" t="s">
        <v>433</v>
      </c>
      <c r="J83" s="144">
        <v>3.9419</v>
      </c>
      <c r="K83" s="144"/>
      <c r="L83" s="89" t="s">
        <v>230</v>
      </c>
      <c r="M83" s="10">
        <v>0.95799999999999996</v>
      </c>
      <c r="Q83" s="139" t="s">
        <v>239</v>
      </c>
    </row>
    <row r="84" spans="1:17" x14ac:dyDescent="0.3">
      <c r="A84" s="141" t="s">
        <v>238</v>
      </c>
      <c r="B84" s="142">
        <v>8.3330000000000002</v>
      </c>
      <c r="C84" s="142">
        <v>9.2690000000000001</v>
      </c>
      <c r="D84" s="142">
        <v>9.9469999999999992</v>
      </c>
      <c r="E84" s="142">
        <v>10.192</v>
      </c>
      <c r="F84" s="142">
        <v>10.198</v>
      </c>
      <c r="H84" s="144">
        <v>83</v>
      </c>
      <c r="I84" s="144" t="s">
        <v>434</v>
      </c>
      <c r="J84" s="144">
        <v>10.198399999999999</v>
      </c>
      <c r="K84" s="144"/>
      <c r="L84" s="89" t="s">
        <v>231</v>
      </c>
      <c r="M84" s="10">
        <v>10.359</v>
      </c>
      <c r="Q84" s="139" t="s">
        <v>240</v>
      </c>
    </row>
    <row r="85" spans="1:17" x14ac:dyDescent="0.3">
      <c r="A85" s="141" t="s">
        <v>239</v>
      </c>
      <c r="B85" s="141"/>
      <c r="C85" s="141"/>
      <c r="D85" s="141"/>
      <c r="E85" s="141"/>
      <c r="F85" s="141" t="s">
        <v>338</v>
      </c>
      <c r="H85" s="144">
        <v>84</v>
      </c>
      <c r="I85" s="144" t="s">
        <v>435</v>
      </c>
      <c r="J85" s="144" t="s">
        <v>352</v>
      </c>
      <c r="K85" s="144"/>
      <c r="L85" s="89" t="s">
        <v>232</v>
      </c>
      <c r="M85" s="10">
        <v>3.7</v>
      </c>
      <c r="Q85" s="139" t="s">
        <v>241</v>
      </c>
    </row>
    <row r="86" spans="1:17" x14ac:dyDescent="0.3">
      <c r="A86" s="141" t="s">
        <v>240</v>
      </c>
      <c r="B86" s="141"/>
      <c r="C86" s="141"/>
      <c r="D86" s="141"/>
      <c r="E86" s="141"/>
      <c r="F86" s="141" t="s">
        <v>338</v>
      </c>
      <c r="H86" s="144">
        <v>85</v>
      </c>
      <c r="I86" s="144" t="s">
        <v>436</v>
      </c>
      <c r="J86" s="144" t="s">
        <v>352</v>
      </c>
      <c r="K86" s="144"/>
      <c r="L86" s="89" t="s">
        <v>234</v>
      </c>
      <c r="M86" s="10">
        <v>14.6</v>
      </c>
      <c r="Q86" s="139" t="s">
        <v>242</v>
      </c>
    </row>
    <row r="87" spans="1:17" x14ac:dyDescent="0.3">
      <c r="A87" s="141" t="s">
        <v>241</v>
      </c>
      <c r="B87" s="141"/>
      <c r="C87" s="141"/>
      <c r="D87" s="141"/>
      <c r="E87" s="141"/>
      <c r="F87" s="141" t="s">
        <v>338</v>
      </c>
      <c r="H87" s="144">
        <v>86</v>
      </c>
      <c r="I87" s="144" t="s">
        <v>437</v>
      </c>
      <c r="J87" s="144" t="s">
        <v>352</v>
      </c>
      <c r="K87" s="144"/>
      <c r="L87" s="89" t="s">
        <v>237</v>
      </c>
      <c r="M87" s="10">
        <v>2.2040000000000002</v>
      </c>
      <c r="Q87" s="139" t="s">
        <v>243</v>
      </c>
    </row>
    <row r="88" spans="1:17" x14ac:dyDescent="0.3">
      <c r="A88" s="141" t="s">
        <v>242</v>
      </c>
      <c r="B88" s="141"/>
      <c r="C88" s="141"/>
      <c r="D88" s="141"/>
      <c r="E88" s="141"/>
      <c r="F88" s="141" t="s">
        <v>338</v>
      </c>
      <c r="H88" s="144">
        <v>87</v>
      </c>
      <c r="I88" s="144" t="s">
        <v>438</v>
      </c>
      <c r="J88" s="144" t="s">
        <v>352</v>
      </c>
      <c r="K88" s="144"/>
      <c r="L88" s="89" t="s">
        <v>238</v>
      </c>
      <c r="M88" s="10">
        <v>7.282</v>
      </c>
      <c r="Q88" s="139" t="s">
        <v>244</v>
      </c>
    </row>
    <row r="89" spans="1:17" x14ac:dyDescent="0.3">
      <c r="A89" s="141" t="s">
        <v>243</v>
      </c>
      <c r="B89" s="142">
        <v>14.973000000000001</v>
      </c>
      <c r="C89" s="141"/>
      <c r="D89" s="141"/>
      <c r="E89" s="142">
        <v>16.509</v>
      </c>
      <c r="F89" s="142">
        <v>16.509</v>
      </c>
      <c r="H89" s="144">
        <v>88</v>
      </c>
      <c r="I89" s="144" t="s">
        <v>439</v>
      </c>
      <c r="J89" s="144">
        <v>16.5092</v>
      </c>
      <c r="K89" s="144"/>
      <c r="L89" s="89" t="s">
        <v>239</v>
      </c>
      <c r="M89" s="10">
        <v>13.045999999999999</v>
      </c>
      <c r="Q89" s="139" t="s">
        <v>24</v>
      </c>
    </row>
    <row r="90" spans="1:17" x14ac:dyDescent="0.3">
      <c r="A90" s="141" t="s">
        <v>244</v>
      </c>
      <c r="B90" s="142">
        <v>31.33</v>
      </c>
      <c r="C90" s="142">
        <v>33.700000000000003</v>
      </c>
      <c r="D90" s="142">
        <v>35</v>
      </c>
      <c r="E90" s="142">
        <v>35</v>
      </c>
      <c r="F90" s="142">
        <v>35</v>
      </c>
      <c r="H90" s="144">
        <v>89</v>
      </c>
      <c r="I90" s="144" t="s">
        <v>440</v>
      </c>
      <c r="J90" s="144">
        <v>30.790900000000001</v>
      </c>
      <c r="K90" s="144"/>
      <c r="L90" s="89" t="s">
        <v>244</v>
      </c>
      <c r="M90" s="10">
        <v>27.321000000000002</v>
      </c>
      <c r="Q90" s="139" t="s">
        <v>245</v>
      </c>
    </row>
    <row r="91" spans="1:17" x14ac:dyDescent="0.3">
      <c r="A91" s="141" t="s">
        <v>245</v>
      </c>
      <c r="B91" s="141"/>
      <c r="C91" s="141"/>
      <c r="D91" s="142">
        <v>9.0950000000000006</v>
      </c>
      <c r="E91" s="142">
        <v>9.0960000000000001</v>
      </c>
      <c r="F91" s="142">
        <v>9.0969999999999995</v>
      </c>
      <c r="H91" s="144">
        <v>90</v>
      </c>
      <c r="I91" s="144" t="s">
        <v>441</v>
      </c>
      <c r="J91" s="144" t="s">
        <v>352</v>
      </c>
      <c r="K91" s="146"/>
      <c r="L91" s="97" t="s">
        <v>245</v>
      </c>
      <c r="M91" s="10" t="s">
        <v>343</v>
      </c>
      <c r="Q91" s="139" t="s">
        <v>286</v>
      </c>
    </row>
    <row r="92" spans="1:17" x14ac:dyDescent="0.3">
      <c r="A92" s="141" t="s">
        <v>286</v>
      </c>
      <c r="B92" s="141"/>
      <c r="C92" s="141"/>
      <c r="D92" s="141"/>
      <c r="E92" s="141"/>
      <c r="F92" s="141" t="s">
        <v>338</v>
      </c>
      <c r="H92" s="144" t="s">
        <v>286</v>
      </c>
      <c r="I92" s="144" t="s">
        <v>442</v>
      </c>
      <c r="J92" s="144" t="s">
        <v>382</v>
      </c>
      <c r="K92" s="147"/>
    </row>
    <row r="93" spans="1:17" x14ac:dyDescent="0.3">
      <c r="A93" s="141" t="s">
        <v>286</v>
      </c>
      <c r="B93" s="141"/>
      <c r="C93" s="141"/>
      <c r="D93" s="141"/>
      <c r="E93" s="141"/>
      <c r="F93" s="141" t="s">
        <v>338</v>
      </c>
      <c r="H93" s="144" t="s">
        <v>286</v>
      </c>
      <c r="I93" s="144" t="s">
        <v>443</v>
      </c>
      <c r="J93" s="144" t="s">
        <v>382</v>
      </c>
      <c r="K93" s="147"/>
    </row>
    <row r="94" spans="1:17" x14ac:dyDescent="0.3">
      <c r="A94" s="141" t="s">
        <v>286</v>
      </c>
      <c r="B94" s="141"/>
      <c r="C94" s="141"/>
      <c r="D94" s="141"/>
      <c r="E94" s="141"/>
      <c r="F94" s="141" t="s">
        <v>338</v>
      </c>
      <c r="H94" s="144" t="s">
        <v>286</v>
      </c>
      <c r="I94" s="144" t="s">
        <v>444</v>
      </c>
      <c r="J94" s="144" t="s">
        <v>382</v>
      </c>
    </row>
    <row r="95" spans="1:17" ht="30.6" x14ac:dyDescent="0.3">
      <c r="A95" s="141" t="s">
        <v>346</v>
      </c>
      <c r="B95" s="141"/>
      <c r="C95" s="141"/>
      <c r="D95" s="141"/>
      <c r="E95" s="141"/>
      <c r="F95" s="141"/>
    </row>
    <row r="96" spans="1:17" ht="20.399999999999999" x14ac:dyDescent="0.3">
      <c r="A96" s="141" t="s">
        <v>347</v>
      </c>
      <c r="B96" s="141"/>
      <c r="C96" s="141"/>
      <c r="D96" s="141"/>
      <c r="E96" s="141"/>
      <c r="F96" s="141"/>
    </row>
    <row r="97" spans="1:6" x14ac:dyDescent="0.3">
      <c r="A97" s="141" t="s">
        <v>348</v>
      </c>
      <c r="B97" s="141"/>
      <c r="C97" s="141"/>
      <c r="D97" s="141"/>
      <c r="E97" s="141"/>
      <c r="F97" s="141"/>
    </row>
  </sheetData>
  <autoFilter ref="A1:G97"/>
  <conditionalFormatting sqref="L1:L51">
    <cfRule type="duplicateValues" dxfId="5" priority="14"/>
  </conditionalFormatting>
  <conditionalFormatting sqref="L52:L91">
    <cfRule type="duplicateValues" dxfId="4" priority="15"/>
  </conditionalFormatting>
  <conditionalFormatting sqref="L1:L1048576">
    <cfRule type="duplicateValues" dxfId="3" priority="2"/>
  </conditionalFormatting>
  <conditionalFormatting sqref="Q1:Q91">
    <cfRule type="duplicateValues" dxfId="2" priority="1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85" workbookViewId="0">
      <selection activeCell="B22" sqref="B22"/>
    </sheetView>
  </sheetViews>
  <sheetFormatPr defaultRowHeight="14.4" x14ac:dyDescent="0.3"/>
  <cols>
    <col min="1" max="1" width="40.33203125" customWidth="1"/>
    <col min="3" max="4" width="12.33203125" style="34" customWidth="1"/>
    <col min="7" max="7" width="10.33203125" customWidth="1"/>
    <col min="9" max="9" width="14.44140625" style="34" customWidth="1"/>
    <col min="10" max="10" width="12" bestFit="1" customWidth="1"/>
    <col min="11" max="11" width="11" customWidth="1"/>
    <col min="12" max="12" width="10.5546875" bestFit="1" customWidth="1"/>
    <col min="13" max="13" width="8.33203125" customWidth="1"/>
    <col min="14" max="14" width="23.33203125" style="12" customWidth="1"/>
    <col min="15" max="15" width="17.88671875" customWidth="1"/>
  </cols>
  <sheetData>
    <row r="1" spans="1:15" ht="43.2" x14ac:dyDescent="0.3">
      <c r="A1" s="28" t="s">
        <v>277</v>
      </c>
      <c r="B1" s="28" t="s">
        <v>69</v>
      </c>
      <c r="C1" s="65" t="s">
        <v>331</v>
      </c>
      <c r="D1" s="65" t="s">
        <v>445</v>
      </c>
      <c r="E1" s="28" t="s">
        <v>0</v>
      </c>
      <c r="F1" s="28"/>
      <c r="G1" s="28" t="s">
        <v>70</v>
      </c>
      <c r="H1" s="28"/>
      <c r="I1"/>
    </row>
    <row r="2" spans="1:15" x14ac:dyDescent="0.3">
      <c r="A2" s="29" t="s">
        <v>278</v>
      </c>
      <c r="B2" s="30"/>
      <c r="D2" s="33"/>
      <c r="I2"/>
      <c r="O2" s="11"/>
    </row>
    <row r="3" spans="1:15" x14ac:dyDescent="0.3">
      <c r="A3" s="139" t="s">
        <v>4</v>
      </c>
      <c r="B3" s="30">
        <v>1689532</v>
      </c>
      <c r="C3" s="154" t="s">
        <v>333</v>
      </c>
      <c r="D3" s="151" t="s">
        <v>338</v>
      </c>
      <c r="E3" s="12"/>
      <c r="I3"/>
      <c r="O3" s="11"/>
    </row>
    <row r="4" spans="1:15" x14ac:dyDescent="0.3">
      <c r="A4" s="139" t="s">
        <v>5</v>
      </c>
      <c r="B4" s="30">
        <v>1689382</v>
      </c>
      <c r="C4" s="153">
        <v>13.012011531284511</v>
      </c>
      <c r="D4" s="151" t="s">
        <v>338</v>
      </c>
      <c r="E4" s="12"/>
      <c r="I4"/>
      <c r="O4" s="11"/>
    </row>
    <row r="5" spans="1:15" s="22" customFormat="1" x14ac:dyDescent="0.3">
      <c r="A5" s="139" t="s">
        <v>6</v>
      </c>
      <c r="B5" s="30">
        <v>1689374</v>
      </c>
      <c r="C5" s="153">
        <v>11.471342610152712</v>
      </c>
      <c r="D5" s="151" t="s">
        <v>338</v>
      </c>
      <c r="E5" s="12"/>
      <c r="F5"/>
      <c r="G5"/>
      <c r="I5"/>
      <c r="J5"/>
      <c r="K5"/>
      <c r="L5"/>
      <c r="M5"/>
      <c r="N5" s="12"/>
      <c r="O5" s="11"/>
    </row>
    <row r="6" spans="1:15" ht="15.75" customHeight="1" x14ac:dyDescent="0.3">
      <c r="A6" s="139" t="s">
        <v>7</v>
      </c>
      <c r="B6" s="30">
        <v>1689463</v>
      </c>
      <c r="C6" s="153">
        <v>10.30036090483263</v>
      </c>
      <c r="D6" s="151" t="s">
        <v>338</v>
      </c>
      <c r="E6" s="12"/>
      <c r="I6"/>
      <c r="O6" s="11"/>
    </row>
    <row r="7" spans="1:15" x14ac:dyDescent="0.3">
      <c r="A7" s="139" t="s">
        <v>8</v>
      </c>
      <c r="B7" s="30">
        <v>1689492</v>
      </c>
      <c r="C7" s="153">
        <v>19.499428273734715</v>
      </c>
      <c r="D7" s="151" t="s">
        <v>338</v>
      </c>
      <c r="E7" s="12"/>
      <c r="I7"/>
      <c r="O7" s="11"/>
    </row>
    <row r="8" spans="1:15" x14ac:dyDescent="0.3">
      <c r="A8" s="139" t="s">
        <v>9</v>
      </c>
      <c r="B8" s="30">
        <v>1689502</v>
      </c>
      <c r="C8" s="153">
        <v>12.00972</v>
      </c>
      <c r="D8" s="151" t="s">
        <v>338</v>
      </c>
      <c r="E8" s="12"/>
      <c r="I8"/>
      <c r="O8" s="11"/>
    </row>
    <row r="9" spans="1:15" x14ac:dyDescent="0.3">
      <c r="A9" s="139" t="s">
        <v>10</v>
      </c>
      <c r="B9" s="30">
        <v>1689568</v>
      </c>
      <c r="C9" s="153">
        <v>24.96389794889371</v>
      </c>
      <c r="D9" s="151" t="s">
        <v>338</v>
      </c>
      <c r="E9" s="12"/>
      <c r="I9"/>
      <c r="O9" s="11"/>
    </row>
    <row r="10" spans="1:15" x14ac:dyDescent="0.3">
      <c r="A10" s="139" t="s">
        <v>11</v>
      </c>
      <c r="B10" s="30">
        <v>1689578</v>
      </c>
      <c r="C10" s="153">
        <v>10.055199999999999</v>
      </c>
      <c r="D10" s="151" t="s">
        <v>338</v>
      </c>
      <c r="E10" s="12"/>
      <c r="I10"/>
      <c r="O10" s="11"/>
    </row>
    <row r="11" spans="1:15" x14ac:dyDescent="0.3">
      <c r="A11" s="139" t="s">
        <v>12</v>
      </c>
      <c r="B11" s="30">
        <v>1689493</v>
      </c>
      <c r="C11" s="153">
        <v>11.824999999999999</v>
      </c>
      <c r="D11" s="151">
        <v>13.061</v>
      </c>
      <c r="E11" s="12">
        <f t="shared" ref="E11:E64" si="0">D11-C11</f>
        <v>1.2360000000000007</v>
      </c>
      <c r="G11">
        <f>VLOOKUP(A11,Площадь!A:B,2,0)</f>
        <v>63.5</v>
      </c>
      <c r="I11"/>
      <c r="O11" s="11"/>
    </row>
    <row r="12" spans="1:15" s="3" customFormat="1" x14ac:dyDescent="0.3">
      <c r="A12" s="139" t="s">
        <v>13</v>
      </c>
      <c r="B12" s="30">
        <v>1689576</v>
      </c>
      <c r="C12" s="153">
        <v>18.631</v>
      </c>
      <c r="D12" s="151">
        <v>21.942</v>
      </c>
      <c r="E12" s="12">
        <f t="shared" si="0"/>
        <v>3.3109999999999999</v>
      </c>
      <c r="F12"/>
      <c r="G12">
        <f>VLOOKUP(A12,Площадь!A:B,2,0)</f>
        <v>45</v>
      </c>
      <c r="I12"/>
      <c r="J12"/>
      <c r="K12"/>
      <c r="L12"/>
      <c r="M12"/>
      <c r="N12" s="12"/>
      <c r="O12" s="11"/>
    </row>
    <row r="13" spans="1:15" x14ac:dyDescent="0.3">
      <c r="A13" s="139" t="s">
        <v>14</v>
      </c>
      <c r="B13" s="30">
        <v>1689630</v>
      </c>
      <c r="C13" s="153">
        <v>8.155428273734719</v>
      </c>
      <c r="D13" s="151" t="s">
        <v>338</v>
      </c>
      <c r="E13" s="12"/>
      <c r="I13"/>
      <c r="O13" s="11"/>
    </row>
    <row r="14" spans="1:15" x14ac:dyDescent="0.3">
      <c r="A14" s="139" t="s">
        <v>15</v>
      </c>
      <c r="B14" s="30">
        <v>1689527</v>
      </c>
      <c r="C14" s="153">
        <v>10.025900853802504</v>
      </c>
      <c r="D14" s="151" t="s">
        <v>338</v>
      </c>
      <c r="E14" s="12"/>
      <c r="I14"/>
      <c r="O14" s="11"/>
    </row>
    <row r="15" spans="1:15" x14ac:dyDescent="0.3">
      <c r="A15" s="139" t="s">
        <v>16</v>
      </c>
      <c r="B15" s="30">
        <v>1689277</v>
      </c>
      <c r="C15" s="153">
        <v>9.9793936357058541</v>
      </c>
      <c r="D15" s="151" t="s">
        <v>338</v>
      </c>
      <c r="E15" s="12"/>
      <c r="I15"/>
      <c r="O15" s="11"/>
    </row>
    <row r="16" spans="1:15" x14ac:dyDescent="0.3">
      <c r="A16" s="139" t="s">
        <v>17</v>
      </c>
      <c r="B16" s="30">
        <v>1689278</v>
      </c>
      <c r="C16" s="153">
        <v>2.8570000000000002</v>
      </c>
      <c r="D16" s="151">
        <v>5.3769999999999998</v>
      </c>
      <c r="E16" s="12">
        <f t="shared" si="0"/>
        <v>2.5199999999999996</v>
      </c>
      <c r="G16">
        <f>VLOOKUP(A16,Площадь!A:B,2,0)</f>
        <v>70.3</v>
      </c>
      <c r="I16"/>
      <c r="O16" s="11"/>
    </row>
    <row r="17" spans="1:15" x14ac:dyDescent="0.3">
      <c r="A17" s="139" t="s">
        <v>177</v>
      </c>
      <c r="B17" s="30">
        <v>1689629</v>
      </c>
      <c r="C17" s="153">
        <v>11.063011531284513</v>
      </c>
      <c r="D17" s="151">
        <v>11.327999999999999</v>
      </c>
      <c r="E17" s="12">
        <f t="shared" ref="E17" si="1">D17-C17</f>
        <v>0.26498846871548665</v>
      </c>
      <c r="G17">
        <f>VLOOKUP(A17,Площадь!A:B,2,0)</f>
        <v>43</v>
      </c>
      <c r="I17"/>
      <c r="O17" s="11"/>
    </row>
    <row r="18" spans="1:15" x14ac:dyDescent="0.3">
      <c r="A18" s="139" t="s">
        <v>178</v>
      </c>
      <c r="B18" s="30">
        <v>1689624</v>
      </c>
      <c r="C18" s="153">
        <v>20.180342610152707</v>
      </c>
      <c r="D18" s="151" t="s">
        <v>338</v>
      </c>
      <c r="E18" s="12"/>
      <c r="I18"/>
      <c r="O18" s="11"/>
    </row>
    <row r="19" spans="1:15" s="22" customFormat="1" x14ac:dyDescent="0.3">
      <c r="A19" s="139" t="s">
        <v>179</v>
      </c>
      <c r="B19" s="30">
        <v>1689276</v>
      </c>
      <c r="C19" s="154" t="s">
        <v>336</v>
      </c>
      <c r="D19" s="151" t="s">
        <v>338</v>
      </c>
      <c r="E19" s="12"/>
      <c r="F19"/>
      <c r="G19"/>
      <c r="I19"/>
      <c r="J19"/>
      <c r="K19"/>
      <c r="L19"/>
      <c r="M19"/>
      <c r="N19" s="12"/>
      <c r="O19" s="11"/>
    </row>
    <row r="20" spans="1:15" x14ac:dyDescent="0.3">
      <c r="A20" s="139" t="s">
        <v>180</v>
      </c>
      <c r="B20" s="30">
        <v>1689573</v>
      </c>
      <c r="C20" s="153">
        <v>17.632999999999999</v>
      </c>
      <c r="D20" s="151">
        <v>17.632999999999999</v>
      </c>
      <c r="E20" s="12">
        <f t="shared" si="0"/>
        <v>0</v>
      </c>
      <c r="G20">
        <f>VLOOKUP(A20,Площадь!A:B,2,0)</f>
        <v>53.4</v>
      </c>
      <c r="I20"/>
      <c r="O20" s="11"/>
    </row>
    <row r="21" spans="1:15" x14ac:dyDescent="0.3">
      <c r="A21" s="139" t="s">
        <v>181</v>
      </c>
      <c r="B21" s="30">
        <v>1689566</v>
      </c>
      <c r="C21" s="153">
        <v>2.9907200000000005</v>
      </c>
      <c r="D21" s="151">
        <v>3.96</v>
      </c>
      <c r="E21" s="12">
        <f t="shared" si="0"/>
        <v>0.96927999999999948</v>
      </c>
      <c r="G21">
        <f>VLOOKUP(A21,Площадь!A:B,2,0)</f>
        <v>28.3</v>
      </c>
      <c r="I21"/>
      <c r="O21" s="11"/>
    </row>
    <row r="22" spans="1:15" s="22" customFormat="1" x14ac:dyDescent="0.3">
      <c r="A22" s="139" t="s">
        <v>182</v>
      </c>
      <c r="B22" s="30">
        <v>1689577</v>
      </c>
      <c r="C22" s="153">
        <v>6.72</v>
      </c>
      <c r="D22" s="151">
        <v>10.96</v>
      </c>
      <c r="E22" s="12">
        <f t="shared" si="0"/>
        <v>4.2400000000000011</v>
      </c>
      <c r="F22"/>
      <c r="G22">
        <f>VLOOKUP(A22,Площадь!A:B,2,0)</f>
        <v>70.3</v>
      </c>
      <c r="I22"/>
      <c r="J22"/>
      <c r="K22"/>
      <c r="L22"/>
      <c r="M22"/>
      <c r="N22" s="12"/>
      <c r="O22" s="11"/>
    </row>
    <row r="23" spans="1:15" x14ac:dyDescent="0.3">
      <c r="A23" s="139" t="s">
        <v>183</v>
      </c>
      <c r="B23" s="30">
        <v>1689574</v>
      </c>
      <c r="C23" s="153" t="s">
        <v>337</v>
      </c>
      <c r="D23" s="151">
        <v>4.6829999999999998</v>
      </c>
      <c r="E23" s="12">
        <f t="shared" si="0"/>
        <v>0.50899999999999945</v>
      </c>
      <c r="G23">
        <f>VLOOKUP(A23,Площадь!A:B,2,0)</f>
        <v>43</v>
      </c>
      <c r="I23"/>
      <c r="O23" s="11"/>
    </row>
    <row r="24" spans="1:15" x14ac:dyDescent="0.3">
      <c r="A24" s="139" t="s">
        <v>184</v>
      </c>
      <c r="B24" s="30">
        <v>1689569</v>
      </c>
      <c r="C24" s="153">
        <v>19.185342610152709</v>
      </c>
      <c r="D24" s="151" t="s">
        <v>338</v>
      </c>
      <c r="E24" s="12"/>
      <c r="I24"/>
      <c r="O24" s="11"/>
    </row>
    <row r="25" spans="1:15" x14ac:dyDescent="0.3">
      <c r="A25" s="139" t="s">
        <v>18</v>
      </c>
      <c r="B25" s="30">
        <v>1689526</v>
      </c>
      <c r="C25" s="153" t="s">
        <v>334</v>
      </c>
      <c r="D25" s="151">
        <v>21.323</v>
      </c>
      <c r="E25" s="12">
        <f t="shared" si="0"/>
        <v>4.3859999999999992</v>
      </c>
      <c r="G25">
        <f>VLOOKUP(A25,Площадь!A:B,2,0)</f>
        <v>71.2</v>
      </c>
      <c r="I25"/>
      <c r="O25" s="11"/>
    </row>
    <row r="26" spans="1:15" x14ac:dyDescent="0.3">
      <c r="A26" s="139" t="s">
        <v>185</v>
      </c>
      <c r="B26" s="30">
        <v>1689565</v>
      </c>
      <c r="C26" s="153">
        <v>11.69136090483263</v>
      </c>
      <c r="D26" s="151" t="s">
        <v>338</v>
      </c>
      <c r="E26" s="12"/>
      <c r="I26"/>
      <c r="O26" s="11"/>
    </row>
    <row r="27" spans="1:15" x14ac:dyDescent="0.3">
      <c r="A27" s="139" t="s">
        <v>186</v>
      </c>
      <c r="B27" s="30">
        <v>1689336</v>
      </c>
      <c r="C27" s="153">
        <v>17.88456</v>
      </c>
      <c r="D27" s="151" t="s">
        <v>338</v>
      </c>
      <c r="E27" s="12"/>
      <c r="I27"/>
      <c r="O27" s="11"/>
    </row>
    <row r="28" spans="1:15" x14ac:dyDescent="0.3">
      <c r="A28" s="139" t="s">
        <v>187</v>
      </c>
      <c r="B28" s="30">
        <v>1689645</v>
      </c>
      <c r="C28" s="153">
        <v>10.31</v>
      </c>
      <c r="D28" s="151">
        <v>11.682</v>
      </c>
      <c r="E28" s="12">
        <f t="shared" si="0"/>
        <v>1.3719999999999999</v>
      </c>
      <c r="G28">
        <f>VLOOKUP(A28,Площадь!A:B,2,0)</f>
        <v>28.3</v>
      </c>
      <c r="I28"/>
      <c r="O28" s="11"/>
    </row>
    <row r="29" spans="1:15" x14ac:dyDescent="0.3">
      <c r="A29" s="139" t="s">
        <v>188</v>
      </c>
      <c r="B29" s="30">
        <v>1689648</v>
      </c>
      <c r="C29" s="153">
        <v>18.352520000000005</v>
      </c>
      <c r="D29" s="151" t="s">
        <v>338</v>
      </c>
      <c r="E29" s="12"/>
      <c r="I29"/>
      <c r="O29" s="11"/>
    </row>
    <row r="30" spans="1:15" x14ac:dyDescent="0.3">
      <c r="A30" s="139" t="s">
        <v>189</v>
      </c>
      <c r="B30" s="30">
        <v>1689604</v>
      </c>
      <c r="C30" s="153">
        <v>9.6820000000000004</v>
      </c>
      <c r="D30" s="151">
        <v>11.359</v>
      </c>
      <c r="E30" s="12">
        <f t="shared" si="0"/>
        <v>1.6769999999999996</v>
      </c>
      <c r="G30">
        <f>VLOOKUP(A30,Площадь!A:B,2,0)</f>
        <v>43</v>
      </c>
      <c r="I30"/>
      <c r="O30" s="11"/>
    </row>
    <row r="31" spans="1:15" x14ac:dyDescent="0.3">
      <c r="A31" s="139" t="s">
        <v>190</v>
      </c>
      <c r="B31" s="30">
        <v>1689326</v>
      </c>
      <c r="C31" s="153">
        <v>12.383342610152713</v>
      </c>
      <c r="D31" s="151" t="s">
        <v>338</v>
      </c>
      <c r="E31" s="12"/>
      <c r="I31"/>
      <c r="O31" s="11"/>
    </row>
    <row r="32" spans="1:15" x14ac:dyDescent="0.3">
      <c r="A32" s="139" t="s">
        <v>191</v>
      </c>
      <c r="B32" s="30">
        <v>1689480</v>
      </c>
      <c r="C32" s="153">
        <v>0.33200000000000002</v>
      </c>
      <c r="D32" s="151">
        <v>0.7</v>
      </c>
      <c r="E32" s="12">
        <f t="shared" si="0"/>
        <v>0.36799999999999994</v>
      </c>
      <c r="G32">
        <f>VLOOKUP(A32,Площадь!A:B,2,0)</f>
        <v>45</v>
      </c>
      <c r="I32"/>
      <c r="O32" s="11"/>
    </row>
    <row r="33" spans="1:15" x14ac:dyDescent="0.3">
      <c r="A33" s="139" t="s">
        <v>192</v>
      </c>
      <c r="B33" s="30">
        <v>1689612</v>
      </c>
      <c r="C33" s="153" t="s">
        <v>339</v>
      </c>
      <c r="D33" s="151">
        <v>2.5</v>
      </c>
      <c r="E33" s="12">
        <f t="shared" si="0"/>
        <v>1.583</v>
      </c>
      <c r="G33">
        <f>VLOOKUP(A33,Площадь!A:B,2,0)</f>
        <v>53.4</v>
      </c>
      <c r="I33"/>
      <c r="O33" s="11"/>
    </row>
    <row r="34" spans="1:15" x14ac:dyDescent="0.3">
      <c r="A34" s="139" t="s">
        <v>193</v>
      </c>
      <c r="B34" s="30">
        <v>1689617</v>
      </c>
      <c r="C34" s="153" t="s">
        <v>340</v>
      </c>
      <c r="D34" s="151">
        <v>8.6489999999999991</v>
      </c>
      <c r="E34" s="12">
        <f t="shared" si="0"/>
        <v>1.2439999999999989</v>
      </c>
      <c r="G34">
        <f>VLOOKUP(A34,Площадь!A:B,2,0)</f>
        <v>28.3</v>
      </c>
      <c r="I34"/>
      <c r="O34" s="11"/>
    </row>
    <row r="35" spans="1:15" x14ac:dyDescent="0.3">
      <c r="A35" s="139" t="s">
        <v>194</v>
      </c>
      <c r="B35" s="30">
        <v>1689614</v>
      </c>
      <c r="C35" s="153">
        <v>12.443</v>
      </c>
      <c r="D35" s="151">
        <v>14.73</v>
      </c>
      <c r="E35" s="12">
        <f t="shared" si="0"/>
        <v>2.2870000000000008</v>
      </c>
      <c r="G35">
        <f>VLOOKUP(A35,Площадь!A:B,2,0)</f>
        <v>70.3</v>
      </c>
      <c r="I35"/>
      <c r="O35" s="11"/>
    </row>
    <row r="36" spans="1:15" x14ac:dyDescent="0.3">
      <c r="A36" s="139" t="s">
        <v>19</v>
      </c>
      <c r="B36" s="30">
        <v>1689530</v>
      </c>
      <c r="C36" s="153">
        <v>11.978188624090791</v>
      </c>
      <c r="D36" s="151" t="s">
        <v>338</v>
      </c>
      <c r="E36" s="12"/>
      <c r="I36"/>
      <c r="O36" s="11"/>
    </row>
    <row r="37" spans="1:15" x14ac:dyDescent="0.3">
      <c r="A37" s="139" t="s">
        <v>195</v>
      </c>
      <c r="B37" s="30">
        <v>1689610</v>
      </c>
      <c r="C37" s="153">
        <v>10.522011531284512</v>
      </c>
      <c r="D37" s="151" t="s">
        <v>338</v>
      </c>
      <c r="E37" s="12"/>
      <c r="I37"/>
      <c r="O37" s="11"/>
    </row>
    <row r="38" spans="1:15" x14ac:dyDescent="0.3">
      <c r="A38" s="139" t="s">
        <v>196</v>
      </c>
      <c r="B38" s="30">
        <v>1689616</v>
      </c>
      <c r="C38" s="153">
        <v>18.66</v>
      </c>
      <c r="D38" s="151">
        <v>21.82</v>
      </c>
      <c r="E38" s="12">
        <f t="shared" si="0"/>
        <v>3.16</v>
      </c>
      <c r="G38">
        <f>VLOOKUP(A38,Площадь!A:B,2,0)</f>
        <v>63.5</v>
      </c>
      <c r="I38"/>
      <c r="O38" s="11"/>
    </row>
    <row r="39" spans="1:15" x14ac:dyDescent="0.3">
      <c r="A39" s="139" t="s">
        <v>197</v>
      </c>
      <c r="B39" s="30">
        <v>1689622</v>
      </c>
      <c r="C39" s="153">
        <v>9.0013609048326284</v>
      </c>
      <c r="D39" s="151" t="s">
        <v>338</v>
      </c>
      <c r="E39" s="12"/>
      <c r="I39"/>
      <c r="O39" s="11"/>
    </row>
    <row r="40" spans="1:15" x14ac:dyDescent="0.3">
      <c r="A40" s="139" t="s">
        <v>198</v>
      </c>
      <c r="B40" s="30">
        <v>1689638</v>
      </c>
      <c r="C40" s="153">
        <v>11.302428273734717</v>
      </c>
      <c r="D40" s="151" t="s">
        <v>338</v>
      </c>
      <c r="E40" s="12"/>
      <c r="I40"/>
      <c r="O40" s="11"/>
    </row>
    <row r="41" spans="1:15" x14ac:dyDescent="0.3">
      <c r="A41" s="139" t="s">
        <v>199</v>
      </c>
      <c r="B41" s="30">
        <v>1689625</v>
      </c>
      <c r="C41" s="153">
        <v>7.9023936357058524</v>
      </c>
      <c r="D41" s="151" t="s">
        <v>338</v>
      </c>
      <c r="E41" s="12"/>
      <c r="I41"/>
      <c r="O41" s="11"/>
    </row>
    <row r="42" spans="1:15" x14ac:dyDescent="0.3">
      <c r="A42" s="139" t="s">
        <v>200</v>
      </c>
      <c r="B42" s="30">
        <v>1689635</v>
      </c>
      <c r="C42" s="153">
        <v>13.97</v>
      </c>
      <c r="D42" s="151">
        <v>16.559999999999999</v>
      </c>
      <c r="E42" s="12">
        <f t="shared" si="0"/>
        <v>2.5899999999999981</v>
      </c>
      <c r="G42">
        <f>VLOOKUP(A42,Площадь!A:B,2,0)</f>
        <v>70.3</v>
      </c>
      <c r="I42"/>
      <c r="O42" s="11"/>
    </row>
    <row r="43" spans="1:15" x14ac:dyDescent="0.3">
      <c r="A43" s="139" t="s">
        <v>201</v>
      </c>
      <c r="B43" s="30" t="s">
        <v>279</v>
      </c>
      <c r="C43" s="153">
        <v>9.9</v>
      </c>
      <c r="D43" s="151">
        <v>11</v>
      </c>
      <c r="E43" s="12">
        <f t="shared" si="0"/>
        <v>1.0999999999999996</v>
      </c>
      <c r="G43">
        <f>VLOOKUP(A43,Площадь!A:B,2,0)</f>
        <v>43</v>
      </c>
      <c r="I43"/>
      <c r="O43" s="11"/>
    </row>
    <row r="44" spans="1:15" x14ac:dyDescent="0.3">
      <c r="A44" s="139" t="s">
        <v>202</v>
      </c>
      <c r="B44" s="30">
        <v>1689627</v>
      </c>
      <c r="C44" s="153">
        <v>20.617342610152708</v>
      </c>
      <c r="D44" s="151" t="s">
        <v>338</v>
      </c>
      <c r="E44" s="12"/>
      <c r="I44"/>
      <c r="O44" s="11"/>
    </row>
    <row r="45" spans="1:15" x14ac:dyDescent="0.3">
      <c r="A45" s="139" t="s">
        <v>203</v>
      </c>
      <c r="B45" s="30">
        <v>1689637</v>
      </c>
      <c r="C45" s="153">
        <v>16.45736090483263</v>
      </c>
      <c r="D45" s="151" t="s">
        <v>338</v>
      </c>
      <c r="E45" s="12"/>
      <c r="I45"/>
      <c r="O45" s="11"/>
    </row>
    <row r="46" spans="1:15" x14ac:dyDescent="0.3">
      <c r="A46" s="139" t="s">
        <v>204</v>
      </c>
      <c r="B46" s="30">
        <v>1689623</v>
      </c>
      <c r="C46" s="153">
        <v>14.749428273734717</v>
      </c>
      <c r="D46" s="151" t="s">
        <v>338</v>
      </c>
      <c r="E46" s="12"/>
      <c r="I46"/>
      <c r="O46" s="11"/>
    </row>
    <row r="47" spans="1:15" x14ac:dyDescent="0.3">
      <c r="A47" s="139" t="s">
        <v>20</v>
      </c>
      <c r="B47" s="30">
        <v>1689521</v>
      </c>
      <c r="C47" s="153">
        <v>24.186845016184922</v>
      </c>
      <c r="D47" s="151">
        <v>26.177</v>
      </c>
      <c r="E47" s="12">
        <f t="shared" ref="E47" si="2">D47-C47</f>
        <v>1.9901549838150778</v>
      </c>
      <c r="G47">
        <f>VLOOKUP(A47,Площадь!A:B,2,0)</f>
        <v>63.8</v>
      </c>
      <c r="I47"/>
      <c r="O47" s="11"/>
    </row>
    <row r="48" spans="1:15" x14ac:dyDescent="0.3">
      <c r="A48" s="139" t="s">
        <v>205</v>
      </c>
      <c r="B48" s="30">
        <v>1689609</v>
      </c>
      <c r="C48" s="153">
        <v>5.3273936357058531</v>
      </c>
      <c r="D48" s="151" t="s">
        <v>338</v>
      </c>
      <c r="E48" s="12"/>
      <c r="I48"/>
      <c r="O48" s="11"/>
    </row>
    <row r="49" spans="1:15" x14ac:dyDescent="0.3">
      <c r="A49" s="139" t="s">
        <v>206</v>
      </c>
      <c r="B49" s="30">
        <v>1689615</v>
      </c>
      <c r="C49" s="153">
        <v>19.05</v>
      </c>
      <c r="D49" s="151">
        <v>21.832000000000001</v>
      </c>
      <c r="E49" s="12">
        <f t="shared" si="0"/>
        <v>2.782</v>
      </c>
      <c r="G49">
        <f>VLOOKUP(A49,Площадь!A:B,2,0)</f>
        <v>70.3</v>
      </c>
      <c r="I49"/>
      <c r="O49" s="11"/>
    </row>
    <row r="50" spans="1:15" x14ac:dyDescent="0.3">
      <c r="A50" s="139" t="s">
        <v>207</v>
      </c>
      <c r="B50" s="30">
        <v>1689618</v>
      </c>
      <c r="C50" s="153">
        <v>10.991011531284514</v>
      </c>
      <c r="D50" s="151" t="s">
        <v>338</v>
      </c>
      <c r="E50" s="12"/>
      <c r="I50"/>
      <c r="O50" s="11"/>
    </row>
    <row r="51" spans="1:15" x14ac:dyDescent="0.3">
      <c r="A51" s="139" t="s">
        <v>208</v>
      </c>
      <c r="B51" s="30">
        <v>1689611</v>
      </c>
      <c r="C51" s="153">
        <v>20.718342610152707</v>
      </c>
      <c r="D51" s="151" t="s">
        <v>338</v>
      </c>
      <c r="E51" s="12"/>
      <c r="I51"/>
      <c r="O51" s="11"/>
    </row>
    <row r="52" spans="1:15" x14ac:dyDescent="0.3">
      <c r="A52" s="139" t="s">
        <v>209</v>
      </c>
      <c r="B52" s="30">
        <v>1689621</v>
      </c>
      <c r="C52" s="153">
        <v>15.101000000000001</v>
      </c>
      <c r="D52" s="151">
        <v>18.035</v>
      </c>
      <c r="E52" s="12">
        <f t="shared" si="0"/>
        <v>2.9339999999999993</v>
      </c>
      <c r="G52">
        <f>VLOOKUP(A52,Площадь!A:B,2,0)</f>
        <v>45</v>
      </c>
      <c r="I52"/>
      <c r="O52" s="11"/>
    </row>
    <row r="53" spans="1:15" x14ac:dyDescent="0.3">
      <c r="A53" s="139" t="s">
        <v>210</v>
      </c>
      <c r="B53" s="30">
        <v>1689436</v>
      </c>
      <c r="C53" s="153">
        <v>9.0374282737347187</v>
      </c>
      <c r="D53" s="151" t="s">
        <v>338</v>
      </c>
      <c r="E53" s="12"/>
      <c r="I53"/>
      <c r="O53" s="11"/>
    </row>
    <row r="54" spans="1:15" x14ac:dyDescent="0.3">
      <c r="A54" s="139" t="s">
        <v>211</v>
      </c>
      <c r="B54" s="30">
        <v>1689319</v>
      </c>
      <c r="C54" s="153">
        <v>6.986393635705852</v>
      </c>
      <c r="D54" s="151" t="s">
        <v>338</v>
      </c>
      <c r="E54" s="12"/>
      <c r="I54"/>
      <c r="O54" s="11"/>
    </row>
    <row r="55" spans="1:15" x14ac:dyDescent="0.3">
      <c r="A55" s="139" t="s">
        <v>212</v>
      </c>
      <c r="B55" s="30">
        <v>1689327</v>
      </c>
      <c r="C55" s="153" t="s">
        <v>341</v>
      </c>
      <c r="D55" s="151">
        <v>18.873999999999999</v>
      </c>
      <c r="E55" s="12">
        <f t="shared" si="0"/>
        <v>2.4579999999999984</v>
      </c>
      <c r="G55">
        <f>VLOOKUP(A55,Площадь!A:B,2,0)</f>
        <v>70.3</v>
      </c>
      <c r="I55"/>
      <c r="O55" s="11"/>
    </row>
    <row r="56" spans="1:15" x14ac:dyDescent="0.3">
      <c r="A56" s="139" t="s">
        <v>213</v>
      </c>
      <c r="B56" s="30">
        <v>1689599</v>
      </c>
      <c r="C56" s="153">
        <v>1.3080000000000001</v>
      </c>
      <c r="D56" s="151">
        <v>1.5</v>
      </c>
      <c r="E56" s="12">
        <f t="shared" si="0"/>
        <v>0.19199999999999995</v>
      </c>
      <c r="G56">
        <f>VLOOKUP(A56,Площадь!A:B,2,0)</f>
        <v>43</v>
      </c>
      <c r="I56"/>
      <c r="O56" s="11"/>
    </row>
    <row r="57" spans="1:15" x14ac:dyDescent="0.3">
      <c r="A57" s="139" t="s">
        <v>214</v>
      </c>
      <c r="B57" s="30">
        <v>1689333</v>
      </c>
      <c r="C57" s="153">
        <v>4.1100000000000003</v>
      </c>
      <c r="D57" s="151">
        <v>5.8380000000000001</v>
      </c>
      <c r="E57" s="12">
        <f t="shared" si="0"/>
        <v>1.7279999999999998</v>
      </c>
      <c r="G57">
        <f>VLOOKUP(A57,Площадь!A:B,2,0)</f>
        <v>63.5</v>
      </c>
      <c r="I57"/>
      <c r="O57" s="11"/>
    </row>
    <row r="58" spans="1:15" x14ac:dyDescent="0.3">
      <c r="A58" s="139" t="s">
        <v>21</v>
      </c>
      <c r="B58" s="30">
        <v>1689531</v>
      </c>
      <c r="C58" s="153">
        <v>5.1928681229292817</v>
      </c>
      <c r="D58" s="151">
        <v>8.452</v>
      </c>
      <c r="E58" s="12">
        <f t="shared" ref="E58" si="3">D58-C58</f>
        <v>3.2591318770707183</v>
      </c>
      <c r="G58">
        <f>VLOOKUP(A58,Площадь!A:B,2,0)</f>
        <v>45.9</v>
      </c>
      <c r="I58"/>
      <c r="O58" s="11"/>
    </row>
    <row r="59" spans="1:15" x14ac:dyDescent="0.3">
      <c r="A59" s="139" t="s">
        <v>215</v>
      </c>
      <c r="B59" s="30">
        <v>1689335</v>
      </c>
      <c r="C59" s="153">
        <v>20.6</v>
      </c>
      <c r="D59" s="151">
        <v>22.9</v>
      </c>
      <c r="E59" s="12">
        <f t="shared" si="0"/>
        <v>2.2999999999999972</v>
      </c>
      <c r="G59">
        <f>VLOOKUP(A59,Площадь!A:B,2,0)</f>
        <v>45</v>
      </c>
      <c r="I59"/>
      <c r="O59" s="11"/>
    </row>
    <row r="60" spans="1:15" x14ac:dyDescent="0.3">
      <c r="A60" s="139" t="s">
        <v>216</v>
      </c>
      <c r="B60" s="30">
        <v>1689519</v>
      </c>
      <c r="C60" s="153">
        <v>15.252428273734717</v>
      </c>
      <c r="D60" s="151" t="s">
        <v>338</v>
      </c>
      <c r="E60" s="12"/>
      <c r="I60"/>
      <c r="O60" s="11"/>
    </row>
    <row r="61" spans="1:15" x14ac:dyDescent="0.3">
      <c r="A61" s="139" t="s">
        <v>217</v>
      </c>
      <c r="B61" s="30" t="s">
        <v>280</v>
      </c>
      <c r="C61" s="153">
        <v>14.3</v>
      </c>
      <c r="D61" s="151">
        <v>16.3</v>
      </c>
      <c r="E61" s="12">
        <f t="shared" si="0"/>
        <v>2</v>
      </c>
      <c r="G61">
        <f>VLOOKUP(A61,Площадь!A:B,2,0)</f>
        <v>28.3</v>
      </c>
      <c r="I61"/>
      <c r="O61" s="11"/>
    </row>
    <row r="62" spans="1:15" x14ac:dyDescent="0.3">
      <c r="A62" s="139" t="s">
        <v>218</v>
      </c>
      <c r="B62" s="30">
        <v>1689525</v>
      </c>
      <c r="C62" s="153">
        <v>5.24</v>
      </c>
      <c r="D62" s="151">
        <v>7.5039999999999996</v>
      </c>
      <c r="E62" s="12">
        <f t="shared" si="0"/>
        <v>2.2639999999999993</v>
      </c>
      <c r="G62">
        <f>VLOOKUP(A62,Площадь!A:B,2,0)</f>
        <v>70.3</v>
      </c>
      <c r="I62"/>
      <c r="O62" s="11"/>
    </row>
    <row r="63" spans="1:15" x14ac:dyDescent="0.3">
      <c r="A63" s="139" t="s">
        <v>219</v>
      </c>
      <c r="B63" s="30">
        <v>1689659</v>
      </c>
      <c r="C63" s="153">
        <v>4.492</v>
      </c>
      <c r="D63" s="151">
        <v>4.492</v>
      </c>
      <c r="E63" s="12">
        <f t="shared" si="0"/>
        <v>0</v>
      </c>
      <c r="G63">
        <f>VLOOKUP(A63,Площадь!A:B,2,0)</f>
        <v>43</v>
      </c>
      <c r="I63"/>
      <c r="O63" s="11"/>
    </row>
    <row r="64" spans="1:15" x14ac:dyDescent="0.3">
      <c r="A64" s="139" t="s">
        <v>220</v>
      </c>
      <c r="B64" s="30">
        <v>1689522</v>
      </c>
      <c r="C64" s="153">
        <v>2.4079999999999999</v>
      </c>
      <c r="D64" s="151">
        <v>3.6160000000000001</v>
      </c>
      <c r="E64" s="12">
        <f t="shared" si="0"/>
        <v>1.2080000000000002</v>
      </c>
      <c r="G64">
        <f>VLOOKUP(A64,Площадь!A:B,2,0)</f>
        <v>63.5</v>
      </c>
      <c r="I64"/>
      <c r="O64" s="11"/>
    </row>
    <row r="65" spans="1:15" x14ac:dyDescent="0.3">
      <c r="A65" s="139" t="s">
        <v>221</v>
      </c>
      <c r="B65" s="30">
        <v>1689658</v>
      </c>
      <c r="C65" s="153" t="s">
        <v>342</v>
      </c>
      <c r="D65" s="151">
        <v>4.75</v>
      </c>
      <c r="E65" s="12">
        <f t="shared" ref="E65" si="4">D65-C65</f>
        <v>4.1509999999999998</v>
      </c>
      <c r="G65">
        <f>VLOOKUP(A65,Площадь!A:B,2,0)</f>
        <v>45</v>
      </c>
      <c r="I65"/>
      <c r="O65" s="11"/>
    </row>
    <row r="66" spans="1:15" x14ac:dyDescent="0.3">
      <c r="A66" s="139" t="s">
        <v>222</v>
      </c>
      <c r="B66" s="30">
        <v>1689267</v>
      </c>
      <c r="C66" s="153">
        <v>16.979428273734715</v>
      </c>
      <c r="D66" s="151" t="s">
        <v>338</v>
      </c>
      <c r="E66" s="12"/>
      <c r="I66"/>
      <c r="O66" s="11"/>
    </row>
    <row r="67" spans="1:15" x14ac:dyDescent="0.3">
      <c r="A67" s="139" t="s">
        <v>223</v>
      </c>
      <c r="B67" s="30">
        <v>1689265</v>
      </c>
      <c r="C67" s="153">
        <v>8.350393635705851</v>
      </c>
      <c r="D67" s="151" t="s">
        <v>338</v>
      </c>
      <c r="E67" s="12"/>
      <c r="I67"/>
      <c r="O67" s="11"/>
    </row>
    <row r="68" spans="1:15" x14ac:dyDescent="0.3">
      <c r="A68" s="139" t="s">
        <v>224</v>
      </c>
      <c r="B68" s="30">
        <v>1689266</v>
      </c>
      <c r="C68" s="153">
        <v>15.884519999999998</v>
      </c>
      <c r="D68" s="151" t="s">
        <v>338</v>
      </c>
      <c r="E68" s="12"/>
      <c r="I68"/>
      <c r="O68" s="11"/>
    </row>
    <row r="69" spans="1:15" x14ac:dyDescent="0.3">
      <c r="A69" s="139" t="s">
        <v>22</v>
      </c>
      <c r="B69" s="30">
        <v>1689473</v>
      </c>
      <c r="C69" s="153" t="s">
        <v>335</v>
      </c>
      <c r="D69" s="151">
        <v>17.213999999999999</v>
      </c>
      <c r="E69" s="12">
        <f t="shared" ref="E69:E92" si="5">D69-C69</f>
        <v>2.5129999999999981</v>
      </c>
      <c r="G69">
        <f>VLOOKUP(A69,Площадь!A:B,2,0)</f>
        <v>53.4</v>
      </c>
      <c r="I69"/>
      <c r="O69" s="11"/>
    </row>
    <row r="70" spans="1:15" x14ac:dyDescent="0.3">
      <c r="A70" s="139" t="s">
        <v>225</v>
      </c>
      <c r="B70" s="30">
        <v>1689268</v>
      </c>
      <c r="C70" s="153">
        <v>8.9110115312845153</v>
      </c>
      <c r="D70" s="151" t="s">
        <v>338</v>
      </c>
      <c r="E70" s="12"/>
      <c r="I70"/>
      <c r="O70" s="11"/>
    </row>
    <row r="71" spans="1:15" x14ac:dyDescent="0.3">
      <c r="A71" s="139" t="s">
        <v>226</v>
      </c>
      <c r="B71" s="30">
        <v>1689264</v>
      </c>
      <c r="C71" s="153">
        <v>18.876342610152708</v>
      </c>
      <c r="D71" s="151" t="s">
        <v>338</v>
      </c>
      <c r="E71" s="12"/>
      <c r="I71"/>
      <c r="O71" s="11"/>
    </row>
    <row r="72" spans="1:15" x14ac:dyDescent="0.3">
      <c r="A72" s="139" t="s">
        <v>227</v>
      </c>
      <c r="B72" s="30">
        <v>1689270</v>
      </c>
      <c r="C72" s="153">
        <v>10.3</v>
      </c>
      <c r="D72" s="151">
        <v>10.3</v>
      </c>
      <c r="E72" s="12">
        <f t="shared" si="5"/>
        <v>0</v>
      </c>
      <c r="G72">
        <f>VLOOKUP(A72,Площадь!A:B,2,0)</f>
        <v>45</v>
      </c>
      <c r="I72"/>
      <c r="O72" s="11"/>
    </row>
    <row r="73" spans="1:15" x14ac:dyDescent="0.3">
      <c r="A73" s="139" t="s">
        <v>228</v>
      </c>
      <c r="B73" s="30">
        <v>1689272</v>
      </c>
      <c r="C73" s="153">
        <v>11.12142827373472</v>
      </c>
      <c r="D73" s="151" t="s">
        <v>338</v>
      </c>
      <c r="E73" s="12"/>
      <c r="I73"/>
      <c r="O73" s="11"/>
    </row>
    <row r="74" spans="1:15" x14ac:dyDescent="0.3">
      <c r="A74" s="139" t="s">
        <v>229</v>
      </c>
      <c r="B74" s="30">
        <v>1689273</v>
      </c>
      <c r="C74" s="153">
        <v>12.172000000000001</v>
      </c>
      <c r="D74" s="151">
        <v>14.698</v>
      </c>
      <c r="E74" s="12">
        <f t="shared" si="5"/>
        <v>2.5259999999999998</v>
      </c>
      <c r="G74">
        <f>VLOOKUP(A74,Площадь!A:B,2,0)</f>
        <v>28.3</v>
      </c>
      <c r="I74"/>
      <c r="O74" s="11"/>
    </row>
    <row r="75" spans="1:15" x14ac:dyDescent="0.3">
      <c r="A75" s="139" t="s">
        <v>230</v>
      </c>
      <c r="B75" s="30">
        <v>1689274</v>
      </c>
      <c r="C75" s="153">
        <v>0.95799999999999996</v>
      </c>
      <c r="D75" s="151">
        <v>1.18</v>
      </c>
      <c r="E75" s="12">
        <f t="shared" si="5"/>
        <v>0.22199999999999998</v>
      </c>
      <c r="G75">
        <f>VLOOKUP(A75,Площадь!A:B,2,0)</f>
        <v>70.3</v>
      </c>
      <c r="I75"/>
      <c r="O75" s="11"/>
    </row>
    <row r="76" spans="1:15" x14ac:dyDescent="0.3">
      <c r="A76" s="139" t="s">
        <v>231</v>
      </c>
      <c r="B76" s="30">
        <v>1689269</v>
      </c>
      <c r="C76" s="153">
        <v>10.359</v>
      </c>
      <c r="D76" s="151">
        <v>12.802</v>
      </c>
      <c r="E76" s="12">
        <f t="shared" si="5"/>
        <v>2.4429999999999996</v>
      </c>
      <c r="G76">
        <f>VLOOKUP(A76,Площадь!A:B,2,0)</f>
        <v>43</v>
      </c>
      <c r="I76"/>
      <c r="O76" s="11"/>
    </row>
    <row r="77" spans="1:15" x14ac:dyDescent="0.3">
      <c r="A77" s="139" t="s">
        <v>232</v>
      </c>
      <c r="B77" s="30">
        <v>1689275</v>
      </c>
      <c r="C77" s="153">
        <v>3.7</v>
      </c>
      <c r="D77" s="151">
        <v>5.53</v>
      </c>
      <c r="E77" s="12">
        <f t="shared" si="5"/>
        <v>1.83</v>
      </c>
      <c r="G77">
        <f>VLOOKUP(A77,Площадь!A:B,2,0)</f>
        <v>63.5</v>
      </c>
      <c r="I77"/>
      <c r="O77" s="11"/>
    </row>
    <row r="78" spans="1:15" x14ac:dyDescent="0.3">
      <c r="A78" s="139" t="s">
        <v>233</v>
      </c>
      <c r="B78" s="30">
        <v>1689271</v>
      </c>
      <c r="C78" s="153">
        <v>17.958360904832631</v>
      </c>
      <c r="D78" s="151" t="s">
        <v>338</v>
      </c>
      <c r="E78" s="12"/>
      <c r="I78"/>
      <c r="O78" s="11"/>
    </row>
    <row r="79" spans="1:15" x14ac:dyDescent="0.3">
      <c r="A79" s="139" t="s">
        <v>234</v>
      </c>
      <c r="B79" s="30">
        <v>1689371</v>
      </c>
      <c r="C79" s="153">
        <v>14.6</v>
      </c>
      <c r="D79" s="151">
        <v>16.73</v>
      </c>
      <c r="E79" s="12">
        <f t="shared" si="5"/>
        <v>2.1300000000000008</v>
      </c>
      <c r="G79">
        <f>VLOOKUP(A79,Площадь!A:B,2,0)</f>
        <v>53.4</v>
      </c>
      <c r="I79"/>
      <c r="O79" s="11"/>
    </row>
    <row r="80" spans="1:15" x14ac:dyDescent="0.3">
      <c r="A80" s="139" t="s">
        <v>23</v>
      </c>
      <c r="B80" s="30">
        <v>1689462</v>
      </c>
      <c r="C80" s="153">
        <v>11.455393635705855</v>
      </c>
      <c r="D80" s="151" t="s">
        <v>338</v>
      </c>
      <c r="E80" s="12"/>
      <c r="I80"/>
      <c r="O80" s="11"/>
    </row>
    <row r="81" spans="1:15" x14ac:dyDescent="0.3">
      <c r="A81" s="139" t="s">
        <v>235</v>
      </c>
      <c r="B81" s="30">
        <v>1689377</v>
      </c>
      <c r="C81" s="153">
        <v>8.9643936357058518</v>
      </c>
      <c r="D81" s="151" t="s">
        <v>338</v>
      </c>
      <c r="E81" s="12"/>
      <c r="I81"/>
      <c r="O81" s="11"/>
    </row>
    <row r="82" spans="1:15" x14ac:dyDescent="0.3">
      <c r="A82" s="139" t="s">
        <v>236</v>
      </c>
      <c r="B82" s="30">
        <v>1689376</v>
      </c>
      <c r="C82" s="153">
        <v>12.482519999999999</v>
      </c>
      <c r="D82" s="151" t="s">
        <v>338</v>
      </c>
      <c r="E82" s="12"/>
      <c r="I82"/>
      <c r="O82" s="11"/>
    </row>
    <row r="83" spans="1:15" x14ac:dyDescent="0.3">
      <c r="A83" s="139" t="s">
        <v>237</v>
      </c>
      <c r="B83" s="30">
        <v>1689375</v>
      </c>
      <c r="C83" s="153">
        <v>2.2040000000000002</v>
      </c>
      <c r="D83" s="151">
        <v>3.9420000000000002</v>
      </c>
      <c r="E83" s="12">
        <f t="shared" si="5"/>
        <v>1.738</v>
      </c>
      <c r="G83">
        <f>VLOOKUP(A83,Площадь!A:B,2,0)</f>
        <v>43</v>
      </c>
      <c r="I83"/>
      <c r="O83" s="11"/>
    </row>
    <row r="84" spans="1:15" x14ac:dyDescent="0.3">
      <c r="A84" s="139" t="s">
        <v>238</v>
      </c>
      <c r="B84" s="30">
        <v>1689380</v>
      </c>
      <c r="C84" s="153">
        <v>7.282</v>
      </c>
      <c r="D84" s="151">
        <v>10.198</v>
      </c>
      <c r="E84" s="12">
        <f t="shared" si="5"/>
        <v>2.9160000000000004</v>
      </c>
      <c r="G84">
        <f>VLOOKUP(A84,Площадь!A:B,2,0)</f>
        <v>63.5</v>
      </c>
      <c r="I84"/>
      <c r="O84" s="11"/>
    </row>
    <row r="85" spans="1:15" x14ac:dyDescent="0.3">
      <c r="A85" s="139" t="s">
        <v>239</v>
      </c>
      <c r="B85" s="30">
        <v>1689383</v>
      </c>
      <c r="C85" s="153">
        <v>13.045999999999999</v>
      </c>
      <c r="D85" s="151" t="s">
        <v>338</v>
      </c>
      <c r="E85" s="12"/>
      <c r="I85"/>
      <c r="O85" s="11"/>
    </row>
    <row r="86" spans="1:15" x14ac:dyDescent="0.3">
      <c r="A86" s="139" t="s">
        <v>240</v>
      </c>
      <c r="B86" s="30">
        <v>1689557</v>
      </c>
      <c r="C86" s="153">
        <v>18.93126080505731</v>
      </c>
      <c r="D86" s="151" t="s">
        <v>338</v>
      </c>
      <c r="E86" s="12"/>
      <c r="I86"/>
      <c r="O86" s="11"/>
    </row>
    <row r="87" spans="1:15" x14ac:dyDescent="0.3">
      <c r="A87" s="139" t="s">
        <v>241</v>
      </c>
      <c r="B87" s="30">
        <v>1689558</v>
      </c>
      <c r="C87" s="153">
        <v>18.093720000000001</v>
      </c>
      <c r="D87" s="151" t="s">
        <v>338</v>
      </c>
      <c r="E87" s="12"/>
      <c r="I87"/>
      <c r="O87" s="11"/>
    </row>
    <row r="88" spans="1:15" x14ac:dyDescent="0.3">
      <c r="A88" s="139" t="s">
        <v>242</v>
      </c>
      <c r="B88" s="30">
        <v>1689553</v>
      </c>
      <c r="C88" s="153">
        <v>9.5083599999999979</v>
      </c>
      <c r="D88" s="151" t="s">
        <v>338</v>
      </c>
      <c r="E88" s="12"/>
      <c r="I88"/>
      <c r="O88" s="11"/>
    </row>
    <row r="89" spans="1:15" x14ac:dyDescent="0.3">
      <c r="A89" s="139" t="s">
        <v>243</v>
      </c>
      <c r="B89" s="30">
        <v>1689549</v>
      </c>
      <c r="C89" s="153">
        <v>15.158360000000002</v>
      </c>
      <c r="D89" s="151">
        <v>16.509</v>
      </c>
      <c r="E89" s="12">
        <f t="shared" si="5"/>
        <v>1.3506399999999985</v>
      </c>
      <c r="G89">
        <f>VLOOKUP(A89,Площадь!A:B,2,0)</f>
        <v>42.9</v>
      </c>
      <c r="I89"/>
      <c r="O89" s="11"/>
    </row>
    <row r="90" spans="1:15" x14ac:dyDescent="0.3">
      <c r="A90" s="139" t="s">
        <v>244</v>
      </c>
      <c r="B90" s="30">
        <v>1689551</v>
      </c>
      <c r="C90" s="153">
        <v>27.321000000000002</v>
      </c>
      <c r="D90" s="151">
        <v>30.791</v>
      </c>
      <c r="E90" s="12">
        <f t="shared" si="5"/>
        <v>3.4699999999999989</v>
      </c>
      <c r="G90">
        <f>VLOOKUP(A90,Площадь!A:B,2,0)</f>
        <v>63.5</v>
      </c>
      <c r="I90"/>
      <c r="O90" s="11"/>
    </row>
    <row r="91" spans="1:15" x14ac:dyDescent="0.3">
      <c r="A91" s="139" t="s">
        <v>24</v>
      </c>
      <c r="B91" s="30">
        <v>1689172</v>
      </c>
      <c r="C91" s="153">
        <v>20.90589794889371</v>
      </c>
      <c r="D91" s="151" t="s">
        <v>338</v>
      </c>
      <c r="E91" s="12"/>
      <c r="I91"/>
      <c r="O91" s="11"/>
    </row>
    <row r="92" spans="1:15" x14ac:dyDescent="0.3">
      <c r="A92" s="139" t="s">
        <v>245</v>
      </c>
      <c r="B92" s="30">
        <v>1689559</v>
      </c>
      <c r="C92" s="153" t="s">
        <v>343</v>
      </c>
      <c r="D92" s="151">
        <v>9.0969999999999995</v>
      </c>
      <c r="E92" s="12">
        <f t="shared" si="5"/>
        <v>2.4779999999999998</v>
      </c>
      <c r="G92">
        <f>VLOOKUP(A92,Площадь!A:B,2,0)</f>
        <v>45.1</v>
      </c>
      <c r="I92"/>
      <c r="O92" s="11"/>
    </row>
    <row r="93" spans="1:15" x14ac:dyDescent="0.3">
      <c r="A93" s="139"/>
      <c r="B93" s="30"/>
      <c r="C93" s="66"/>
      <c r="D93" s="33"/>
      <c r="E93" s="12"/>
      <c r="I93"/>
    </row>
    <row r="94" spans="1:15" x14ac:dyDescent="0.3">
      <c r="A94" s="118" t="s">
        <v>286</v>
      </c>
      <c r="B94" s="30">
        <v>1335747</v>
      </c>
      <c r="C94" s="153">
        <v>43.691056658669403</v>
      </c>
      <c r="D94" s="33" t="s">
        <v>338</v>
      </c>
      <c r="E94" s="12"/>
      <c r="I94"/>
    </row>
    <row r="95" spans="1:15" x14ac:dyDescent="0.3">
      <c r="C95" s="67"/>
      <c r="I95"/>
    </row>
    <row r="96" spans="1:15" x14ac:dyDescent="0.3">
      <c r="C96" s="67"/>
      <c r="I96"/>
    </row>
    <row r="97" spans="4:13" x14ac:dyDescent="0.3">
      <c r="E97" s="12">
        <f>SUM(E3:E96)</f>
        <v>83.700195329601229</v>
      </c>
      <c r="G97" s="12">
        <f>SUM(G3:G96)</f>
        <v>2244.8999999999996</v>
      </c>
      <c r="I97"/>
    </row>
    <row r="101" spans="4:13" x14ac:dyDescent="0.3">
      <c r="D101" s="34" t="s">
        <v>282</v>
      </c>
      <c r="E101" s="34">
        <f>E97/G97/M101</f>
        <v>3.107049880826215E-4</v>
      </c>
      <c r="H101" t="s">
        <v>296</v>
      </c>
      <c r="I101" s="68">
        <v>31</v>
      </c>
      <c r="J101" s="1">
        <v>28</v>
      </c>
      <c r="K101" s="1">
        <v>31</v>
      </c>
      <c r="L101" s="1">
        <v>30</v>
      </c>
      <c r="M101">
        <f>SUM(I101:L101)</f>
        <v>120</v>
      </c>
    </row>
    <row r="102" spans="4:13" x14ac:dyDescent="0.3">
      <c r="H102" t="s">
        <v>297</v>
      </c>
      <c r="J102">
        <v>31</v>
      </c>
      <c r="K102">
        <v>30</v>
      </c>
      <c r="L102">
        <v>31</v>
      </c>
      <c r="M102">
        <f>J102+K102+L102</f>
        <v>92</v>
      </c>
    </row>
    <row r="105" spans="4:13" x14ac:dyDescent="0.3">
      <c r="J105" t="s">
        <v>282</v>
      </c>
      <c r="K105" s="34" t="e">
        <f>ROUND(J97/L97/M102,4)</f>
        <v>#DIV/0!</v>
      </c>
    </row>
  </sheetData>
  <autoFilter ref="A1:O97"/>
  <conditionalFormatting sqref="A94">
    <cfRule type="duplicateValues" dxfId="1" priority="2"/>
  </conditionalFormatting>
  <conditionalFormatting sqref="A3:A9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8"/>
  <sheetViews>
    <sheetView workbookViewId="0">
      <selection activeCell="B22" sqref="B22"/>
    </sheetView>
  </sheetViews>
  <sheetFormatPr defaultRowHeight="14.4" x14ac:dyDescent="0.3"/>
  <cols>
    <col min="1" max="1" width="23.44140625" customWidth="1"/>
  </cols>
  <sheetData>
    <row r="1" spans="1:2" ht="40.799999999999997" x14ac:dyDescent="0.3">
      <c r="A1" s="82" t="s">
        <v>330</v>
      </c>
      <c r="B1" s="83">
        <v>629855.31000000006</v>
      </c>
    </row>
    <row r="2" spans="1:2" x14ac:dyDescent="0.3">
      <c r="A2" s="84" t="s">
        <v>72</v>
      </c>
      <c r="B2" s="85">
        <v>11293.96</v>
      </c>
    </row>
    <row r="3" spans="1:2" x14ac:dyDescent="0.3">
      <c r="A3" s="84" t="s">
        <v>73</v>
      </c>
      <c r="B3" s="85">
        <v>5501.8</v>
      </c>
    </row>
    <row r="4" spans="1:2" x14ac:dyDescent="0.3">
      <c r="A4" s="84" t="s">
        <v>74</v>
      </c>
      <c r="B4" s="85">
        <v>8124.92</v>
      </c>
    </row>
    <row r="5" spans="1:2" x14ac:dyDescent="0.3">
      <c r="A5" s="84" t="s">
        <v>75</v>
      </c>
      <c r="B5" s="85">
        <v>5757.36</v>
      </c>
    </row>
    <row r="6" spans="1:2" x14ac:dyDescent="0.3">
      <c r="A6" s="84" t="s">
        <v>76</v>
      </c>
      <c r="B6" s="85">
        <v>6832.92</v>
      </c>
    </row>
    <row r="7" spans="1:2" x14ac:dyDescent="0.3">
      <c r="A7" s="84" t="s">
        <v>77</v>
      </c>
      <c r="B7" s="85">
        <v>4835.16</v>
      </c>
    </row>
    <row r="8" spans="1:2" x14ac:dyDescent="0.3">
      <c r="A8" s="84" t="s">
        <v>78</v>
      </c>
      <c r="B8" s="85">
        <v>9008</v>
      </c>
    </row>
    <row r="9" spans="1:2" x14ac:dyDescent="0.3">
      <c r="A9" s="84" t="s">
        <v>79</v>
      </c>
      <c r="B9" s="85">
        <v>6049.92</v>
      </c>
    </row>
    <row r="10" spans="1:2" x14ac:dyDescent="0.3">
      <c r="A10" s="84" t="s">
        <v>80</v>
      </c>
      <c r="B10" s="85">
        <v>8086.84</v>
      </c>
    </row>
    <row r="11" spans="1:2" x14ac:dyDescent="0.3">
      <c r="A11" s="84" t="s">
        <v>81</v>
      </c>
      <c r="B11" s="85">
        <v>7344.08</v>
      </c>
    </row>
    <row r="12" spans="1:2" x14ac:dyDescent="0.3">
      <c r="A12" s="84" t="s">
        <v>82</v>
      </c>
      <c r="B12" s="85">
        <v>6832.92</v>
      </c>
    </row>
    <row r="13" spans="1:2" x14ac:dyDescent="0.3">
      <c r="A13" s="84" t="s">
        <v>328</v>
      </c>
      <c r="B13" s="85">
        <v>3735.64</v>
      </c>
    </row>
    <row r="14" spans="1:2" x14ac:dyDescent="0.3">
      <c r="A14" s="84" t="s">
        <v>83</v>
      </c>
      <c r="B14" s="85">
        <v>3620.4</v>
      </c>
    </row>
    <row r="15" spans="1:2" x14ac:dyDescent="0.3">
      <c r="A15" s="84" t="s">
        <v>84</v>
      </c>
      <c r="B15" s="85">
        <v>7043.93</v>
      </c>
    </row>
    <row r="16" spans="1:2" x14ac:dyDescent="0.3">
      <c r="A16" s="84" t="s">
        <v>85</v>
      </c>
      <c r="B16" s="85">
        <v>5501.8</v>
      </c>
    </row>
    <row r="17" spans="1:2" x14ac:dyDescent="0.3">
      <c r="A17" s="84" t="s">
        <v>86</v>
      </c>
      <c r="B17" s="85">
        <v>8124.92</v>
      </c>
    </row>
    <row r="18" spans="1:2" x14ac:dyDescent="0.3">
      <c r="A18" s="84" t="s">
        <v>329</v>
      </c>
      <c r="B18" s="85">
        <v>8910.1200000000008</v>
      </c>
    </row>
    <row r="19" spans="1:2" x14ac:dyDescent="0.3">
      <c r="A19" s="84" t="s">
        <v>87</v>
      </c>
      <c r="B19" s="85">
        <v>7596.4</v>
      </c>
    </row>
    <row r="20" spans="1:2" x14ac:dyDescent="0.3">
      <c r="A20" s="84" t="s">
        <v>88</v>
      </c>
      <c r="B20" s="85">
        <v>3965.12</v>
      </c>
    </row>
    <row r="21" spans="1:2" x14ac:dyDescent="0.3">
      <c r="A21" s="84" t="s">
        <v>89</v>
      </c>
      <c r="B21" s="85">
        <v>9680.08</v>
      </c>
    </row>
    <row r="22" spans="1:2" x14ac:dyDescent="0.3">
      <c r="A22" s="84" t="s">
        <v>90</v>
      </c>
      <c r="B22" s="85">
        <v>3841.16</v>
      </c>
    </row>
    <row r="23" spans="1:2" x14ac:dyDescent="0.3">
      <c r="A23" s="84" t="s">
        <v>91</v>
      </c>
      <c r="B23" s="85">
        <v>8124.92</v>
      </c>
    </row>
    <row r="24" spans="1:2" x14ac:dyDescent="0.3">
      <c r="A24" s="84" t="s">
        <v>92</v>
      </c>
      <c r="B24" s="85">
        <v>7247.28</v>
      </c>
    </row>
    <row r="25" spans="1:2" x14ac:dyDescent="0.3">
      <c r="A25" s="84" t="s">
        <v>93</v>
      </c>
      <c r="B25" s="85">
        <v>5757.36</v>
      </c>
    </row>
    <row r="26" spans="1:2" x14ac:dyDescent="0.3">
      <c r="A26" s="84" t="s">
        <v>94</v>
      </c>
      <c r="B26" s="85">
        <v>8688.2800000000007</v>
      </c>
    </row>
    <row r="27" spans="1:2" x14ac:dyDescent="0.3">
      <c r="A27" s="84" t="s">
        <v>95</v>
      </c>
      <c r="B27" s="85">
        <v>4632.88</v>
      </c>
    </row>
    <row r="28" spans="1:2" x14ac:dyDescent="0.3">
      <c r="A28" s="84" t="s">
        <v>96</v>
      </c>
      <c r="B28" s="85">
        <v>9613.76</v>
      </c>
    </row>
    <row r="29" spans="1:2" x14ac:dyDescent="0.3">
      <c r="A29" s="84" t="s">
        <v>97</v>
      </c>
      <c r="B29" s="85">
        <v>3527.96</v>
      </c>
    </row>
    <row r="30" spans="1:2" x14ac:dyDescent="0.3">
      <c r="A30" s="84" t="s">
        <v>289</v>
      </c>
      <c r="B30" s="85">
        <v>8124.92</v>
      </c>
    </row>
    <row r="31" spans="1:2" x14ac:dyDescent="0.3">
      <c r="A31" s="84" t="s">
        <v>98</v>
      </c>
      <c r="B31" s="85">
        <v>3494.24</v>
      </c>
    </row>
    <row r="32" spans="1:2" x14ac:dyDescent="0.3">
      <c r="A32" s="84" t="s">
        <v>99</v>
      </c>
      <c r="B32" s="85">
        <v>4677.4399999999996</v>
      </c>
    </row>
    <row r="33" spans="1:2" x14ac:dyDescent="0.3">
      <c r="A33" s="84" t="s">
        <v>100</v>
      </c>
      <c r="B33" s="85">
        <v>2455.64</v>
      </c>
    </row>
    <row r="34" spans="1:2" x14ac:dyDescent="0.3">
      <c r="A34" s="84" t="s">
        <v>101</v>
      </c>
      <c r="B34" s="85">
        <v>8197.7999999999993</v>
      </c>
    </row>
    <row r="35" spans="1:2" x14ac:dyDescent="0.3">
      <c r="A35" s="84" t="s">
        <v>102</v>
      </c>
      <c r="B35" s="85">
        <v>5668.2</v>
      </c>
    </row>
    <row r="36" spans="1:2" x14ac:dyDescent="0.3">
      <c r="A36" s="84" t="s">
        <v>103</v>
      </c>
      <c r="B36" s="85">
        <v>5501.8</v>
      </c>
    </row>
    <row r="37" spans="1:2" x14ac:dyDescent="0.3">
      <c r="A37" s="84" t="s">
        <v>104</v>
      </c>
      <c r="B37" s="85">
        <v>6505.6</v>
      </c>
    </row>
    <row r="38" spans="1:2" x14ac:dyDescent="0.3">
      <c r="A38" s="84" t="s">
        <v>105</v>
      </c>
      <c r="B38" s="85">
        <v>5757.36</v>
      </c>
    </row>
    <row r="39" spans="1:2" x14ac:dyDescent="0.3">
      <c r="A39" s="84" t="s">
        <v>106</v>
      </c>
      <c r="B39" s="85">
        <v>6832.92</v>
      </c>
    </row>
    <row r="40" spans="1:2" x14ac:dyDescent="0.3">
      <c r="A40" s="84" t="s">
        <v>107</v>
      </c>
      <c r="B40" s="85">
        <v>3620.4</v>
      </c>
    </row>
    <row r="41" spans="1:2" x14ac:dyDescent="0.3">
      <c r="A41" s="84" t="s">
        <v>108</v>
      </c>
      <c r="B41" s="85">
        <v>9067.7999999999993</v>
      </c>
    </row>
    <row r="42" spans="1:2" x14ac:dyDescent="0.3">
      <c r="A42" s="84" t="s">
        <v>109</v>
      </c>
      <c r="B42" s="85">
        <v>4614.3999999999996</v>
      </c>
    </row>
    <row r="43" spans="1:2" x14ac:dyDescent="0.3">
      <c r="A43" s="84" t="s">
        <v>110</v>
      </c>
      <c r="B43" s="85">
        <v>8124.92</v>
      </c>
    </row>
    <row r="44" spans="1:2" x14ac:dyDescent="0.3">
      <c r="A44" s="84" t="s">
        <v>111</v>
      </c>
      <c r="B44" s="85">
        <v>5757.36</v>
      </c>
    </row>
    <row r="45" spans="1:2" x14ac:dyDescent="0.3">
      <c r="A45" s="84" t="s">
        <v>112</v>
      </c>
      <c r="B45" s="85">
        <v>6832.92</v>
      </c>
    </row>
    <row r="46" spans="1:2" x14ac:dyDescent="0.3">
      <c r="A46" s="84" t="s">
        <v>113</v>
      </c>
      <c r="B46" s="85">
        <v>8163</v>
      </c>
    </row>
    <row r="47" spans="1:2" x14ac:dyDescent="0.3">
      <c r="A47" s="84" t="s">
        <v>114</v>
      </c>
      <c r="B47" s="85">
        <v>3620.4</v>
      </c>
    </row>
    <row r="48" spans="1:2" x14ac:dyDescent="0.3">
      <c r="A48" s="84" t="s">
        <v>115</v>
      </c>
      <c r="B48" s="85">
        <v>6399</v>
      </c>
    </row>
    <row r="49" spans="1:2" x14ac:dyDescent="0.3">
      <c r="A49" s="84" t="s">
        <v>116</v>
      </c>
      <c r="B49" s="85">
        <v>5501.8</v>
      </c>
    </row>
    <row r="50" spans="1:2" x14ac:dyDescent="0.3">
      <c r="A50" s="84" t="s">
        <v>117</v>
      </c>
      <c r="B50" s="85">
        <v>8124.92</v>
      </c>
    </row>
    <row r="51" spans="1:2" x14ac:dyDescent="0.3">
      <c r="A51" s="84" t="s">
        <v>118</v>
      </c>
      <c r="B51" s="85">
        <v>7307.12</v>
      </c>
    </row>
    <row r="52" spans="1:2" x14ac:dyDescent="0.3">
      <c r="A52" s="84" t="s">
        <v>119</v>
      </c>
      <c r="B52" s="85">
        <v>6832.92</v>
      </c>
    </row>
    <row r="53" spans="1:2" x14ac:dyDescent="0.3">
      <c r="A53" s="84" t="s">
        <v>120</v>
      </c>
      <c r="B53" s="85">
        <v>3620.4</v>
      </c>
    </row>
    <row r="54" spans="1:2" x14ac:dyDescent="0.3">
      <c r="A54" s="84" t="s">
        <v>121</v>
      </c>
      <c r="B54" s="85">
        <v>6257.64</v>
      </c>
    </row>
    <row r="55" spans="1:2" x14ac:dyDescent="0.3">
      <c r="A55" s="84" t="s">
        <v>122</v>
      </c>
      <c r="B55" s="85">
        <v>4282.68</v>
      </c>
    </row>
    <row r="56" spans="1:2" x14ac:dyDescent="0.3">
      <c r="A56" s="84" t="s">
        <v>123</v>
      </c>
      <c r="B56" s="85">
        <v>6464.28</v>
      </c>
    </row>
    <row r="57" spans="1:2" x14ac:dyDescent="0.3">
      <c r="A57" s="84" t="s">
        <v>288</v>
      </c>
      <c r="B57" s="85">
        <v>5872.64</v>
      </c>
    </row>
    <row r="58" spans="1:2" x14ac:dyDescent="0.3">
      <c r="A58" s="84" t="s">
        <v>124</v>
      </c>
      <c r="B58" s="85">
        <v>8822.0400000000009</v>
      </c>
    </row>
    <row r="59" spans="1:2" x14ac:dyDescent="0.3">
      <c r="A59" s="84" t="s">
        <v>125</v>
      </c>
      <c r="B59" s="85">
        <v>6832.92</v>
      </c>
    </row>
    <row r="60" spans="1:2" x14ac:dyDescent="0.3">
      <c r="A60" s="84" t="s">
        <v>126</v>
      </c>
      <c r="B60" s="85">
        <v>6228.28</v>
      </c>
    </row>
    <row r="61" spans="1:2" x14ac:dyDescent="0.3">
      <c r="A61" s="84" t="s">
        <v>127</v>
      </c>
      <c r="B61" s="85">
        <v>5966.16</v>
      </c>
    </row>
    <row r="62" spans="1:2" x14ac:dyDescent="0.3">
      <c r="A62" s="84" t="s">
        <v>128</v>
      </c>
      <c r="B62" s="85">
        <v>6159.76</v>
      </c>
    </row>
    <row r="63" spans="1:2" x14ac:dyDescent="0.3">
      <c r="A63" s="84" t="s">
        <v>129</v>
      </c>
      <c r="B63" s="85">
        <v>4576.32</v>
      </c>
    </row>
    <row r="64" spans="1:2" x14ac:dyDescent="0.3">
      <c r="A64" s="84" t="s">
        <v>130</v>
      </c>
      <c r="B64" s="85">
        <v>5757.36</v>
      </c>
    </row>
    <row r="65" spans="1:2" x14ac:dyDescent="0.3">
      <c r="A65" s="84" t="s">
        <v>131</v>
      </c>
      <c r="B65" s="85">
        <v>6832.92</v>
      </c>
    </row>
    <row r="66" spans="1:2" x14ac:dyDescent="0.3">
      <c r="A66" s="84" t="s">
        <v>132</v>
      </c>
      <c r="B66" s="85">
        <v>3620.4</v>
      </c>
    </row>
    <row r="67" spans="1:2" x14ac:dyDescent="0.3">
      <c r="A67" s="84" t="s">
        <v>290</v>
      </c>
      <c r="B67" s="85">
        <v>9920.44</v>
      </c>
    </row>
    <row r="68" spans="1:2" x14ac:dyDescent="0.3">
      <c r="A68" s="84" t="s">
        <v>133</v>
      </c>
      <c r="B68" s="85">
        <v>7737.76</v>
      </c>
    </row>
    <row r="69" spans="1:2" x14ac:dyDescent="0.3">
      <c r="A69" s="84" t="s">
        <v>134</v>
      </c>
      <c r="B69" s="85">
        <v>5501.8</v>
      </c>
    </row>
    <row r="70" spans="1:2" x14ac:dyDescent="0.3">
      <c r="A70" s="84" t="s">
        <v>135</v>
      </c>
      <c r="B70" s="85">
        <v>8124.92</v>
      </c>
    </row>
    <row r="71" spans="1:2" x14ac:dyDescent="0.3">
      <c r="A71" s="84" t="s">
        <v>136</v>
      </c>
      <c r="B71" s="85">
        <v>12065.04</v>
      </c>
    </row>
    <row r="72" spans="1:2" x14ac:dyDescent="0.3">
      <c r="A72" s="84" t="s">
        <v>137</v>
      </c>
      <c r="B72" s="85">
        <v>6832.92</v>
      </c>
    </row>
    <row r="73" spans="1:2" x14ac:dyDescent="0.3">
      <c r="A73" s="84" t="s">
        <v>138</v>
      </c>
      <c r="B73" s="85">
        <v>3738.92</v>
      </c>
    </row>
    <row r="74" spans="1:2" x14ac:dyDescent="0.3">
      <c r="A74" s="84" t="s">
        <v>139</v>
      </c>
      <c r="B74" s="85">
        <v>5065.72</v>
      </c>
    </row>
    <row r="75" spans="1:2" x14ac:dyDescent="0.3">
      <c r="A75" s="84" t="s">
        <v>140</v>
      </c>
      <c r="B75" s="85">
        <v>4853.6400000000003</v>
      </c>
    </row>
    <row r="76" spans="1:2" x14ac:dyDescent="0.3">
      <c r="A76" s="84" t="s">
        <v>141</v>
      </c>
      <c r="B76" s="85">
        <v>7928.08</v>
      </c>
    </row>
    <row r="77" spans="1:2" x14ac:dyDescent="0.3">
      <c r="A77" s="84" t="s">
        <v>142</v>
      </c>
      <c r="B77" s="85">
        <v>5757.36</v>
      </c>
    </row>
    <row r="78" spans="1:2" x14ac:dyDescent="0.3">
      <c r="A78" s="84" t="s">
        <v>143</v>
      </c>
      <c r="B78" s="85">
        <v>7458.28</v>
      </c>
    </row>
    <row r="79" spans="1:2" x14ac:dyDescent="0.3">
      <c r="A79" s="84" t="s">
        <v>144</v>
      </c>
      <c r="B79" s="85">
        <v>3620.4</v>
      </c>
    </row>
    <row r="80" spans="1:2" x14ac:dyDescent="0.3">
      <c r="A80" s="84" t="s">
        <v>145</v>
      </c>
      <c r="B80" s="85">
        <v>3620.4</v>
      </c>
    </row>
    <row r="81" spans="1:2" x14ac:dyDescent="0.3">
      <c r="A81" s="84" t="s">
        <v>146</v>
      </c>
      <c r="B81" s="85">
        <v>9100.44</v>
      </c>
    </row>
    <row r="82" spans="1:2" x14ac:dyDescent="0.3">
      <c r="A82" s="84" t="s">
        <v>147</v>
      </c>
      <c r="B82" s="85">
        <v>4259.84</v>
      </c>
    </row>
    <row r="83" spans="1:2" x14ac:dyDescent="0.3">
      <c r="A83" s="84" t="s">
        <v>148</v>
      </c>
      <c r="B83" s="85">
        <v>6876.44</v>
      </c>
    </row>
    <row r="84" spans="1:2" x14ac:dyDescent="0.3">
      <c r="A84" s="84" t="s">
        <v>149</v>
      </c>
      <c r="B84" s="85">
        <v>6081.44</v>
      </c>
    </row>
    <row r="85" spans="1:2" x14ac:dyDescent="0.3">
      <c r="A85" s="84" t="s">
        <v>150</v>
      </c>
      <c r="B85" s="85">
        <v>6819.88</v>
      </c>
    </row>
    <row r="86" spans="1:2" x14ac:dyDescent="0.3">
      <c r="A86" s="84" t="s">
        <v>151</v>
      </c>
      <c r="B86" s="85">
        <v>7136.36</v>
      </c>
    </row>
    <row r="87" spans="1:2" x14ac:dyDescent="0.3">
      <c r="A87" s="84" t="s">
        <v>152</v>
      </c>
      <c r="B87" s="85">
        <v>8588.2000000000007</v>
      </c>
    </row>
    <row r="88" spans="1:2" x14ac:dyDescent="0.3">
      <c r="A88" s="84" t="s">
        <v>153</v>
      </c>
      <c r="B88" s="85">
        <v>6244.6</v>
      </c>
    </row>
    <row r="89" spans="1:2" x14ac:dyDescent="0.3">
      <c r="A89" s="84" t="s">
        <v>154</v>
      </c>
      <c r="B89" s="85">
        <v>10742.6</v>
      </c>
    </row>
    <row r="90" spans="1:2" x14ac:dyDescent="0.3">
      <c r="A90" s="84" t="s">
        <v>155</v>
      </c>
      <c r="B90" s="85">
        <v>9008</v>
      </c>
    </row>
    <row r="91" spans="1:2" x14ac:dyDescent="0.3">
      <c r="A91" s="84" t="s">
        <v>156</v>
      </c>
      <c r="B91" s="85">
        <v>6629.56</v>
      </c>
    </row>
    <row r="92" spans="1:2" x14ac:dyDescent="0.3">
      <c r="A92" s="84" t="s">
        <v>157</v>
      </c>
      <c r="B92" s="86">
        <v>317.56</v>
      </c>
    </row>
    <row r="93" spans="1:2" x14ac:dyDescent="0.3">
      <c r="A93" s="84" t="s">
        <v>158</v>
      </c>
      <c r="B93" s="86">
        <v>208.8</v>
      </c>
    </row>
    <row r="94" spans="1:2" x14ac:dyDescent="0.3">
      <c r="A94" s="84" t="s">
        <v>159</v>
      </c>
      <c r="B94" s="86">
        <v>208.8</v>
      </c>
    </row>
    <row r="95" spans="1:2" x14ac:dyDescent="0.3">
      <c r="A95" s="84" t="s">
        <v>160</v>
      </c>
      <c r="B95" s="86">
        <v>274.04000000000002</v>
      </c>
    </row>
    <row r="96" spans="1:2" x14ac:dyDescent="0.3">
      <c r="A96" s="84" t="s">
        <v>161</v>
      </c>
      <c r="B96" s="86">
        <v>288.2</v>
      </c>
    </row>
    <row r="97" spans="1:2" x14ac:dyDescent="0.3">
      <c r="A97" s="84" t="s">
        <v>162</v>
      </c>
      <c r="B97" s="86">
        <v>238.16</v>
      </c>
    </row>
    <row r="98" spans="1:2" x14ac:dyDescent="0.3">
      <c r="A98" s="84" t="s">
        <v>163</v>
      </c>
      <c r="B98" s="86">
        <v>238.16</v>
      </c>
    </row>
    <row r="99" spans="1:2" x14ac:dyDescent="0.3">
      <c r="A99" s="84" t="s">
        <v>291</v>
      </c>
      <c r="B99" s="86">
        <v>259.92</v>
      </c>
    </row>
    <row r="100" spans="1:2" x14ac:dyDescent="0.3">
      <c r="A100" s="84" t="s">
        <v>164</v>
      </c>
      <c r="B100" s="86">
        <v>244.68</v>
      </c>
    </row>
    <row r="101" spans="1:2" x14ac:dyDescent="0.3">
      <c r="A101" s="84" t="s">
        <v>165</v>
      </c>
      <c r="B101" s="86">
        <v>252.32</v>
      </c>
    </row>
    <row r="102" spans="1:2" x14ac:dyDescent="0.3">
      <c r="A102" s="84" t="s">
        <v>166</v>
      </c>
      <c r="B102" s="86">
        <v>259.92</v>
      </c>
    </row>
    <row r="103" spans="1:2" x14ac:dyDescent="0.3">
      <c r="A103" s="84" t="s">
        <v>167</v>
      </c>
      <c r="B103" s="86">
        <v>309.95999999999998</v>
      </c>
    </row>
    <row r="104" spans="1:2" x14ac:dyDescent="0.3">
      <c r="A104" s="84" t="s">
        <v>168</v>
      </c>
      <c r="B104" s="86">
        <v>223.5</v>
      </c>
    </row>
    <row r="105" spans="1:2" x14ac:dyDescent="0.3">
      <c r="A105" s="84" t="s">
        <v>169</v>
      </c>
      <c r="B105" s="86">
        <v>244.68</v>
      </c>
    </row>
    <row r="106" spans="1:2" x14ac:dyDescent="0.3">
      <c r="A106" s="84" t="s">
        <v>170</v>
      </c>
      <c r="B106" s="86">
        <v>244.68</v>
      </c>
    </row>
    <row r="107" spans="1:2" x14ac:dyDescent="0.3">
      <c r="A107" s="84" t="s">
        <v>171</v>
      </c>
      <c r="B107" s="86">
        <v>244.68</v>
      </c>
    </row>
    <row r="108" spans="1:2" x14ac:dyDescent="0.3">
      <c r="A108" s="84" t="s">
        <v>172</v>
      </c>
      <c r="B108" s="86">
        <v>244.68</v>
      </c>
    </row>
    <row r="109" spans="1:2" x14ac:dyDescent="0.3">
      <c r="A109" s="84" t="s">
        <v>173</v>
      </c>
      <c r="B109" s="86">
        <v>389.32</v>
      </c>
    </row>
    <row r="110" spans="1:2" x14ac:dyDescent="0.3">
      <c r="A110" s="84" t="s">
        <v>325</v>
      </c>
      <c r="B110" s="86">
        <v>266.44</v>
      </c>
    </row>
    <row r="111" spans="1:2" x14ac:dyDescent="0.3">
      <c r="A111" s="84" t="s">
        <v>174</v>
      </c>
      <c r="B111" s="86">
        <v>353.44</v>
      </c>
    </row>
    <row r="112" spans="1:2" x14ac:dyDescent="0.3">
      <c r="A112" s="84" t="s">
        <v>175</v>
      </c>
      <c r="B112" s="86">
        <v>238.16</v>
      </c>
    </row>
    <row r="113" spans="1:2" x14ac:dyDescent="0.3">
      <c r="A113" s="84" t="s">
        <v>326</v>
      </c>
      <c r="B113" s="86">
        <v>259.92</v>
      </c>
    </row>
    <row r="114" spans="1:2" x14ac:dyDescent="0.3">
      <c r="A114" s="84" t="s">
        <v>327</v>
      </c>
      <c r="B114" s="86">
        <v>266.44</v>
      </c>
    </row>
    <row r="115" spans="1:2" x14ac:dyDescent="0.3">
      <c r="A115" s="84" t="s">
        <v>176</v>
      </c>
      <c r="B115" s="86">
        <v>180.52</v>
      </c>
    </row>
    <row r="116" spans="1:2" x14ac:dyDescent="0.3">
      <c r="A116" s="84" t="s">
        <v>287</v>
      </c>
      <c r="B116" s="85">
        <v>38128.720000000001</v>
      </c>
    </row>
    <row r="117" spans="1:2" x14ac:dyDescent="0.3">
      <c r="A117" s="87"/>
      <c r="B117" s="87"/>
    </row>
    <row r="118" spans="1:2" x14ac:dyDescent="0.3">
      <c r="A118" s="88" t="s">
        <v>324</v>
      </c>
      <c r="B118" s="83">
        <v>629855.31000000006</v>
      </c>
    </row>
    <row r="119" spans="1:2" x14ac:dyDescent="0.3">
      <c r="A119" s="87"/>
      <c r="B119" s="87"/>
    </row>
    <row r="120" spans="1:2" x14ac:dyDescent="0.3">
      <c r="A120" s="87"/>
      <c r="B120" s="87"/>
    </row>
    <row r="121" spans="1:2" x14ac:dyDescent="0.3">
      <c r="A121" s="87"/>
      <c r="B121" s="87"/>
    </row>
    <row r="122" spans="1:2" x14ac:dyDescent="0.3">
      <c r="A122" s="87"/>
      <c r="B122" s="87"/>
    </row>
    <row r="123" spans="1:2" x14ac:dyDescent="0.3">
      <c r="A123" s="87"/>
      <c r="B123" s="87"/>
    </row>
    <row r="124" spans="1:2" x14ac:dyDescent="0.3">
      <c r="A124" s="87"/>
      <c r="B124" s="87"/>
    </row>
    <row r="125" spans="1:2" x14ac:dyDescent="0.3">
      <c r="A125" s="87"/>
      <c r="B125" s="87"/>
    </row>
    <row r="126" spans="1:2" x14ac:dyDescent="0.3">
      <c r="A126" s="87"/>
      <c r="B126" s="87"/>
    </row>
    <row r="127" spans="1:2" x14ac:dyDescent="0.3">
      <c r="A127" s="87"/>
      <c r="B127" s="87"/>
    </row>
    <row r="128" spans="1:2" x14ac:dyDescent="0.3">
      <c r="A128" s="87"/>
      <c r="B128" s="87"/>
    </row>
    <row r="129" spans="1:2" x14ac:dyDescent="0.3">
      <c r="A129" s="87"/>
      <c r="B129" s="87"/>
    </row>
    <row r="130" spans="1:2" x14ac:dyDescent="0.3">
      <c r="A130" s="87"/>
      <c r="B130" s="87"/>
    </row>
    <row r="131" spans="1:2" x14ac:dyDescent="0.3">
      <c r="A131" s="87"/>
      <c r="B131" s="87"/>
    </row>
    <row r="132" spans="1:2" x14ac:dyDescent="0.3">
      <c r="A132" s="87"/>
      <c r="B132" s="87"/>
    </row>
    <row r="133" spans="1:2" x14ac:dyDescent="0.3">
      <c r="A133" s="87"/>
      <c r="B133" s="87"/>
    </row>
    <row r="134" spans="1:2" x14ac:dyDescent="0.3">
      <c r="A134" s="87"/>
      <c r="B134" s="87"/>
    </row>
    <row r="135" spans="1:2" x14ac:dyDescent="0.3">
      <c r="A135" s="87"/>
      <c r="B135" s="87"/>
    </row>
    <row r="136" spans="1:2" x14ac:dyDescent="0.3">
      <c r="A136" s="87"/>
      <c r="B136" s="87"/>
    </row>
    <row r="137" spans="1:2" x14ac:dyDescent="0.3">
      <c r="A137" s="87"/>
      <c r="B137" s="87"/>
    </row>
    <row r="138" spans="1:2" x14ac:dyDescent="0.3">
      <c r="A138" s="87"/>
      <c r="B138" s="87"/>
    </row>
    <row r="139" spans="1:2" x14ac:dyDescent="0.3">
      <c r="A139" s="87"/>
      <c r="B139" s="87"/>
    </row>
    <row r="140" spans="1:2" x14ac:dyDescent="0.3">
      <c r="A140" s="87"/>
      <c r="B140" s="87"/>
    </row>
    <row r="141" spans="1:2" x14ac:dyDescent="0.3">
      <c r="A141" s="87"/>
      <c r="B141" s="87"/>
    </row>
    <row r="142" spans="1:2" x14ac:dyDescent="0.3">
      <c r="A142" s="87"/>
      <c r="B142" s="87"/>
    </row>
    <row r="143" spans="1:2" x14ac:dyDescent="0.3">
      <c r="A143" s="87"/>
      <c r="B143" s="87"/>
    </row>
    <row r="144" spans="1:2" x14ac:dyDescent="0.3">
      <c r="A144" s="87"/>
      <c r="B144" s="87"/>
    </row>
    <row r="145" spans="1:2" x14ac:dyDescent="0.3">
      <c r="A145" s="87"/>
      <c r="B145" s="87"/>
    </row>
    <row r="146" spans="1:2" x14ac:dyDescent="0.3">
      <c r="A146" s="87"/>
      <c r="B146" s="87"/>
    </row>
    <row r="147" spans="1:2" x14ac:dyDescent="0.3">
      <c r="A147" s="87"/>
      <c r="B147" s="87"/>
    </row>
    <row r="148" spans="1:2" x14ac:dyDescent="0.3">
      <c r="A148" s="87"/>
      <c r="B148" s="87"/>
    </row>
    <row r="149" spans="1:2" x14ac:dyDescent="0.3">
      <c r="A149" s="87"/>
      <c r="B149" s="87"/>
    </row>
    <row r="150" spans="1:2" x14ac:dyDescent="0.3">
      <c r="A150" s="87"/>
      <c r="B150" s="87"/>
    </row>
    <row r="151" spans="1:2" x14ac:dyDescent="0.3">
      <c r="A151" s="87"/>
      <c r="B151" s="87"/>
    </row>
    <row r="152" spans="1:2" x14ac:dyDescent="0.3">
      <c r="A152" s="87"/>
      <c r="B152" s="87"/>
    </row>
    <row r="153" spans="1:2" x14ac:dyDescent="0.3">
      <c r="A153" s="87"/>
      <c r="B153" s="87"/>
    </row>
    <row r="154" spans="1:2" x14ac:dyDescent="0.3">
      <c r="A154" s="87"/>
      <c r="B154" s="87"/>
    </row>
    <row r="155" spans="1:2" x14ac:dyDescent="0.3">
      <c r="A155" s="87"/>
      <c r="B155" s="87"/>
    </row>
    <row r="156" spans="1:2" x14ac:dyDescent="0.3">
      <c r="A156" s="87"/>
      <c r="B156" s="87"/>
    </row>
    <row r="157" spans="1:2" x14ac:dyDescent="0.3">
      <c r="A157" s="87"/>
      <c r="B157" s="87"/>
    </row>
    <row r="158" spans="1:2" x14ac:dyDescent="0.3">
      <c r="A158" s="87"/>
      <c r="B158" s="87"/>
    </row>
    <row r="159" spans="1:2" x14ac:dyDescent="0.3">
      <c r="A159" s="87"/>
      <c r="B159" s="87"/>
    </row>
    <row r="160" spans="1:2" x14ac:dyDescent="0.3">
      <c r="A160" s="87"/>
      <c r="B160" s="87"/>
    </row>
    <row r="161" spans="1:2" x14ac:dyDescent="0.3">
      <c r="A161" s="87"/>
      <c r="B161" s="87"/>
    </row>
    <row r="162" spans="1:2" x14ac:dyDescent="0.3">
      <c r="A162" s="87"/>
      <c r="B162" s="87"/>
    </row>
    <row r="163" spans="1:2" x14ac:dyDescent="0.3">
      <c r="A163" s="87"/>
      <c r="B163" s="87"/>
    </row>
    <row r="164" spans="1:2" x14ac:dyDescent="0.3">
      <c r="A164" s="87"/>
      <c r="B164" s="87"/>
    </row>
    <row r="165" spans="1:2" x14ac:dyDescent="0.3">
      <c r="A165" s="87"/>
      <c r="B165" s="87"/>
    </row>
    <row r="166" spans="1:2" x14ac:dyDescent="0.3">
      <c r="A166" s="87"/>
      <c r="B166" s="87"/>
    </row>
    <row r="167" spans="1:2" x14ac:dyDescent="0.3">
      <c r="A167" s="87"/>
      <c r="B167" s="87"/>
    </row>
    <row r="168" spans="1:2" x14ac:dyDescent="0.3">
      <c r="A168" s="87"/>
      <c r="B168" s="87"/>
    </row>
    <row r="169" spans="1:2" x14ac:dyDescent="0.3">
      <c r="A169" s="87"/>
      <c r="B169" s="87"/>
    </row>
    <row r="170" spans="1:2" x14ac:dyDescent="0.3">
      <c r="A170" s="87"/>
      <c r="B170" s="87"/>
    </row>
    <row r="171" spans="1:2" x14ac:dyDescent="0.3">
      <c r="A171" s="87"/>
      <c r="B171" s="87"/>
    </row>
    <row r="172" spans="1:2" x14ac:dyDescent="0.3">
      <c r="A172" s="87"/>
      <c r="B172" s="87"/>
    </row>
    <row r="173" spans="1:2" x14ac:dyDescent="0.3">
      <c r="A173" s="87"/>
      <c r="B173" s="87"/>
    </row>
    <row r="174" spans="1:2" x14ac:dyDescent="0.3">
      <c r="A174" s="87"/>
      <c r="B174" s="87"/>
    </row>
    <row r="175" spans="1:2" x14ac:dyDescent="0.3">
      <c r="A175" s="87"/>
      <c r="B175" s="87"/>
    </row>
    <row r="176" spans="1:2" x14ac:dyDescent="0.3">
      <c r="A176" s="87"/>
      <c r="B176" s="87"/>
    </row>
    <row r="177" spans="1:2" x14ac:dyDescent="0.3">
      <c r="A177" s="87"/>
      <c r="B177" s="87"/>
    </row>
    <row r="178" spans="1:2" x14ac:dyDescent="0.3">
      <c r="A178" s="87"/>
      <c r="B178" s="87"/>
    </row>
    <row r="179" spans="1:2" x14ac:dyDescent="0.3">
      <c r="A179" s="87"/>
      <c r="B179" s="87"/>
    </row>
    <row r="180" spans="1:2" x14ac:dyDescent="0.3">
      <c r="A180" s="87"/>
      <c r="B180" s="87"/>
    </row>
    <row r="181" spans="1:2" x14ac:dyDescent="0.3">
      <c r="A181" s="87"/>
      <c r="B181" s="87"/>
    </row>
    <row r="182" spans="1:2" x14ac:dyDescent="0.3">
      <c r="A182" s="87"/>
      <c r="B182" s="87"/>
    </row>
    <row r="183" spans="1:2" x14ac:dyDescent="0.3">
      <c r="A183" s="87"/>
      <c r="B183" s="87"/>
    </row>
    <row r="184" spans="1:2" x14ac:dyDescent="0.3">
      <c r="A184" s="87"/>
      <c r="B184" s="87"/>
    </row>
    <row r="185" spans="1:2" x14ac:dyDescent="0.3">
      <c r="A185" s="87"/>
      <c r="B185" s="87"/>
    </row>
    <row r="186" spans="1:2" x14ac:dyDescent="0.3">
      <c r="A186" s="87"/>
      <c r="B186" s="87"/>
    </row>
    <row r="187" spans="1:2" x14ac:dyDescent="0.3">
      <c r="A187" s="87"/>
      <c r="B187" s="87"/>
    </row>
    <row r="188" spans="1:2" x14ac:dyDescent="0.3">
      <c r="A188" s="87"/>
      <c r="B188" s="87"/>
    </row>
    <row r="189" spans="1:2" x14ac:dyDescent="0.3">
      <c r="A189" s="87"/>
      <c r="B189" s="87"/>
    </row>
    <row r="190" spans="1:2" x14ac:dyDescent="0.3">
      <c r="A190" s="87"/>
      <c r="B190" s="87"/>
    </row>
    <row r="191" spans="1:2" x14ac:dyDescent="0.3">
      <c r="A191" s="87"/>
      <c r="B191" s="87"/>
    </row>
    <row r="192" spans="1:2" x14ac:dyDescent="0.3">
      <c r="A192" s="87"/>
      <c r="B192" s="87"/>
    </row>
    <row r="193" spans="1:2" x14ac:dyDescent="0.3">
      <c r="A193" s="87"/>
      <c r="B193" s="87"/>
    </row>
    <row r="194" spans="1:2" x14ac:dyDescent="0.3">
      <c r="A194" s="87"/>
      <c r="B194" s="87"/>
    </row>
    <row r="195" spans="1:2" x14ac:dyDescent="0.3">
      <c r="A195" s="87"/>
      <c r="B195" s="87"/>
    </row>
    <row r="196" spans="1:2" x14ac:dyDescent="0.3">
      <c r="A196" s="87"/>
      <c r="B196" s="87"/>
    </row>
    <row r="197" spans="1:2" x14ac:dyDescent="0.3">
      <c r="A197" s="87"/>
      <c r="B197" s="87"/>
    </row>
    <row r="198" spans="1:2" x14ac:dyDescent="0.3">
      <c r="A198" s="87"/>
      <c r="B198" s="87"/>
    </row>
    <row r="199" spans="1:2" x14ac:dyDescent="0.3">
      <c r="A199" s="87"/>
      <c r="B199" s="87"/>
    </row>
    <row r="200" spans="1:2" x14ac:dyDescent="0.3">
      <c r="A200" s="87"/>
      <c r="B200" s="87"/>
    </row>
    <row r="201" spans="1:2" x14ac:dyDescent="0.3">
      <c r="A201" s="87"/>
      <c r="B201" s="87"/>
    </row>
    <row r="202" spans="1:2" x14ac:dyDescent="0.3">
      <c r="A202" s="87"/>
      <c r="B202" s="87"/>
    </row>
    <row r="203" spans="1:2" x14ac:dyDescent="0.3">
      <c r="A203" s="87"/>
      <c r="B203" s="87"/>
    </row>
    <row r="204" spans="1:2" x14ac:dyDescent="0.3">
      <c r="A204" s="87"/>
      <c r="B204" s="87"/>
    </row>
    <row r="205" spans="1:2" x14ac:dyDescent="0.3">
      <c r="A205" s="87"/>
      <c r="B205" s="87"/>
    </row>
    <row r="206" spans="1:2" x14ac:dyDescent="0.3">
      <c r="A206" s="87"/>
      <c r="B206" s="87"/>
    </row>
    <row r="207" spans="1:2" x14ac:dyDescent="0.3">
      <c r="A207" s="87"/>
      <c r="B207" s="87"/>
    </row>
    <row r="208" spans="1:2" x14ac:dyDescent="0.3">
      <c r="A208" s="87"/>
      <c r="B208" s="87"/>
    </row>
    <row r="209" spans="1:2" x14ac:dyDescent="0.3">
      <c r="A209" s="87"/>
      <c r="B209" s="87"/>
    </row>
    <row r="210" spans="1:2" x14ac:dyDescent="0.3">
      <c r="A210" s="87"/>
      <c r="B210" s="87"/>
    </row>
    <row r="211" spans="1:2" x14ac:dyDescent="0.3">
      <c r="A211" s="87"/>
      <c r="B211" s="87"/>
    </row>
    <row r="212" spans="1:2" x14ac:dyDescent="0.3">
      <c r="A212" s="87"/>
      <c r="B212" s="87"/>
    </row>
    <row r="213" spans="1:2" x14ac:dyDescent="0.3">
      <c r="A213" s="87"/>
      <c r="B213" s="87"/>
    </row>
    <row r="214" spans="1:2" x14ac:dyDescent="0.3">
      <c r="A214" s="87"/>
      <c r="B214" s="87"/>
    </row>
    <row r="215" spans="1:2" x14ac:dyDescent="0.3">
      <c r="A215" s="87"/>
      <c r="B215" s="87"/>
    </row>
    <row r="216" spans="1:2" x14ac:dyDescent="0.3">
      <c r="A216" s="87"/>
      <c r="B216" s="87"/>
    </row>
    <row r="217" spans="1:2" x14ac:dyDescent="0.3">
      <c r="A217" s="87"/>
      <c r="B217" s="87"/>
    </row>
    <row r="218" spans="1:2" x14ac:dyDescent="0.3">
      <c r="A218" s="87"/>
      <c r="B218" s="87"/>
    </row>
    <row r="219" spans="1:2" x14ac:dyDescent="0.3">
      <c r="A219" s="87"/>
      <c r="B219" s="87"/>
    </row>
    <row r="220" spans="1:2" x14ac:dyDescent="0.3">
      <c r="A220" s="87"/>
      <c r="B220" s="87"/>
    </row>
    <row r="221" spans="1:2" x14ac:dyDescent="0.3">
      <c r="A221" s="87"/>
      <c r="B221" s="87"/>
    </row>
    <row r="222" spans="1:2" x14ac:dyDescent="0.3">
      <c r="A222" s="87"/>
      <c r="B222" s="87"/>
    </row>
    <row r="223" spans="1:2" x14ac:dyDescent="0.3">
      <c r="A223" s="87"/>
      <c r="B223" s="87"/>
    </row>
    <row r="224" spans="1:2" x14ac:dyDescent="0.3">
      <c r="A224" s="87"/>
      <c r="B224" s="87"/>
    </row>
    <row r="225" spans="1:2" x14ac:dyDescent="0.3">
      <c r="A225" s="87"/>
      <c r="B225" s="87"/>
    </row>
    <row r="226" spans="1:2" x14ac:dyDescent="0.3">
      <c r="A226" s="87"/>
      <c r="B226" s="87"/>
    </row>
    <row r="227" spans="1:2" x14ac:dyDescent="0.3">
      <c r="A227" s="87"/>
      <c r="B227" s="87"/>
    </row>
    <row r="228" spans="1:2" x14ac:dyDescent="0.3">
      <c r="A228" s="87"/>
      <c r="B228" s="87"/>
    </row>
    <row r="229" spans="1:2" x14ac:dyDescent="0.3">
      <c r="A229" s="87"/>
      <c r="B229" s="87"/>
    </row>
    <row r="230" spans="1:2" x14ac:dyDescent="0.3">
      <c r="A230" s="87"/>
      <c r="B230" s="87"/>
    </row>
    <row r="231" spans="1:2" x14ac:dyDescent="0.3">
      <c r="A231" s="87"/>
      <c r="B231" s="87"/>
    </row>
    <row r="232" spans="1:2" x14ac:dyDescent="0.3">
      <c r="A232" s="87"/>
      <c r="B232" s="87"/>
    </row>
    <row r="233" spans="1:2" x14ac:dyDescent="0.3">
      <c r="A233" s="87"/>
      <c r="B233" s="87"/>
    </row>
    <row r="234" spans="1:2" x14ac:dyDescent="0.3">
      <c r="A234" s="87"/>
      <c r="B234" s="87"/>
    </row>
    <row r="235" spans="1:2" x14ac:dyDescent="0.3">
      <c r="A235" s="87"/>
      <c r="B235" s="87"/>
    </row>
    <row r="236" spans="1:2" x14ac:dyDescent="0.3">
      <c r="A236" s="87"/>
      <c r="B236" s="87"/>
    </row>
    <row r="237" spans="1:2" x14ac:dyDescent="0.3">
      <c r="A237" s="87"/>
      <c r="B237" s="87"/>
    </row>
    <row r="238" spans="1:2" x14ac:dyDescent="0.3">
      <c r="A238" s="87"/>
      <c r="B238" s="87"/>
    </row>
    <row r="239" spans="1:2" x14ac:dyDescent="0.3">
      <c r="A239" s="87"/>
      <c r="B239" s="87"/>
    </row>
    <row r="240" spans="1:2" x14ac:dyDescent="0.3">
      <c r="A240" s="87"/>
      <c r="B240" s="87"/>
    </row>
    <row r="241" spans="1:2" x14ac:dyDescent="0.3">
      <c r="A241" s="87"/>
      <c r="B241" s="87"/>
    </row>
    <row r="242" spans="1:2" x14ac:dyDescent="0.3">
      <c r="A242" s="87"/>
      <c r="B242" s="87"/>
    </row>
    <row r="243" spans="1:2" x14ac:dyDescent="0.3">
      <c r="A243" s="87"/>
      <c r="B243" s="87"/>
    </row>
    <row r="244" spans="1:2" x14ac:dyDescent="0.3">
      <c r="A244" s="87"/>
      <c r="B244" s="87"/>
    </row>
    <row r="245" spans="1:2" x14ac:dyDescent="0.3">
      <c r="A245" s="87"/>
      <c r="B245" s="87"/>
    </row>
    <row r="246" spans="1:2" x14ac:dyDescent="0.3">
      <c r="A246" s="87"/>
      <c r="B246" s="87"/>
    </row>
    <row r="247" spans="1:2" x14ac:dyDescent="0.3">
      <c r="A247" s="87"/>
      <c r="B247" s="87"/>
    </row>
    <row r="248" spans="1:2" x14ac:dyDescent="0.3">
      <c r="A248" s="87"/>
      <c r="B248" s="87"/>
    </row>
    <row r="249" spans="1:2" x14ac:dyDescent="0.3">
      <c r="A249" s="87"/>
      <c r="B249" s="87"/>
    </row>
    <row r="250" spans="1:2" x14ac:dyDescent="0.3">
      <c r="A250" s="87"/>
      <c r="B250" s="87"/>
    </row>
    <row r="251" spans="1:2" x14ac:dyDescent="0.3">
      <c r="A251" s="87"/>
      <c r="B251" s="87"/>
    </row>
    <row r="252" spans="1:2" x14ac:dyDescent="0.3">
      <c r="A252" s="87"/>
      <c r="B252" s="87"/>
    </row>
    <row r="253" spans="1:2" x14ac:dyDescent="0.3">
      <c r="A253" s="87"/>
      <c r="B253" s="87"/>
    </row>
    <row r="254" spans="1:2" x14ac:dyDescent="0.3">
      <c r="A254" s="87"/>
      <c r="B254" s="87"/>
    </row>
    <row r="255" spans="1:2" x14ac:dyDescent="0.3">
      <c r="A255" s="87"/>
      <c r="B255" s="87"/>
    </row>
    <row r="256" spans="1:2" x14ac:dyDescent="0.3">
      <c r="A256" s="87"/>
      <c r="B256" s="87"/>
    </row>
    <row r="257" spans="1:2" x14ac:dyDescent="0.3">
      <c r="A257" s="87"/>
      <c r="B257" s="87"/>
    </row>
    <row r="258" spans="1:2" x14ac:dyDescent="0.3">
      <c r="A258" s="87"/>
      <c r="B258" s="87"/>
    </row>
    <row r="259" spans="1:2" x14ac:dyDescent="0.3">
      <c r="A259" s="87"/>
      <c r="B259" s="87"/>
    </row>
    <row r="260" spans="1:2" x14ac:dyDescent="0.3">
      <c r="A260" s="87"/>
      <c r="B260" s="87"/>
    </row>
    <row r="261" spans="1:2" x14ac:dyDescent="0.3">
      <c r="A261" s="87"/>
      <c r="B261" s="87"/>
    </row>
    <row r="262" spans="1:2" x14ac:dyDescent="0.3">
      <c r="A262" s="87"/>
      <c r="B262" s="87"/>
    </row>
    <row r="263" spans="1:2" x14ac:dyDescent="0.3">
      <c r="A263" s="87"/>
      <c r="B263" s="87"/>
    </row>
    <row r="264" spans="1:2" x14ac:dyDescent="0.3">
      <c r="A264" s="87"/>
      <c r="B264" s="87"/>
    </row>
    <row r="265" spans="1:2" x14ac:dyDescent="0.3">
      <c r="A265" s="87"/>
      <c r="B265" s="87"/>
    </row>
    <row r="266" spans="1:2" x14ac:dyDescent="0.3">
      <c r="A266" s="87"/>
      <c r="B266" s="87"/>
    </row>
    <row r="267" spans="1:2" x14ac:dyDescent="0.3">
      <c r="A267" s="87"/>
      <c r="B267" s="87"/>
    </row>
    <row r="268" spans="1:2" x14ac:dyDescent="0.3">
      <c r="A268" s="87"/>
      <c r="B268" s="87"/>
    </row>
    <row r="269" spans="1:2" x14ac:dyDescent="0.3">
      <c r="A269" s="87"/>
      <c r="B269" s="87"/>
    </row>
    <row r="270" spans="1:2" x14ac:dyDescent="0.3">
      <c r="A270" s="87"/>
      <c r="B270" s="87"/>
    </row>
    <row r="271" spans="1:2" x14ac:dyDescent="0.3">
      <c r="A271" s="87"/>
      <c r="B271" s="87"/>
    </row>
    <row r="272" spans="1:2" x14ac:dyDescent="0.3">
      <c r="A272" s="87"/>
      <c r="B272" s="87"/>
    </row>
    <row r="273" spans="1:2" x14ac:dyDescent="0.3">
      <c r="A273" s="87"/>
      <c r="B273" s="87"/>
    </row>
    <row r="274" spans="1:2" x14ac:dyDescent="0.3">
      <c r="A274" s="87"/>
      <c r="B274" s="87"/>
    </row>
    <row r="275" spans="1:2" x14ac:dyDescent="0.3">
      <c r="A275" s="87"/>
      <c r="B275" s="87"/>
    </row>
    <row r="276" spans="1:2" x14ac:dyDescent="0.3">
      <c r="A276" s="87"/>
      <c r="B276" s="87"/>
    </row>
    <row r="277" spans="1:2" x14ac:dyDescent="0.3">
      <c r="A277" s="87"/>
      <c r="B277" s="87"/>
    </row>
    <row r="278" spans="1:2" x14ac:dyDescent="0.3">
      <c r="A278" s="87"/>
      <c r="B278" s="87"/>
    </row>
    <row r="279" spans="1:2" x14ac:dyDescent="0.3">
      <c r="A279" s="87"/>
      <c r="B279" s="87"/>
    </row>
    <row r="280" spans="1:2" x14ac:dyDescent="0.3">
      <c r="A280" s="87"/>
      <c r="B280" s="87"/>
    </row>
    <row r="281" spans="1:2" x14ac:dyDescent="0.3">
      <c r="A281" s="87"/>
      <c r="B281" s="87"/>
    </row>
    <row r="282" spans="1:2" x14ac:dyDescent="0.3">
      <c r="A282" s="87"/>
      <c r="B282" s="87"/>
    </row>
    <row r="283" spans="1:2" x14ac:dyDescent="0.3">
      <c r="A283" s="87"/>
      <c r="B283" s="87"/>
    </row>
    <row r="284" spans="1:2" x14ac:dyDescent="0.3">
      <c r="A284" s="87"/>
      <c r="B284" s="87"/>
    </row>
    <row r="285" spans="1:2" x14ac:dyDescent="0.3">
      <c r="A285" s="87"/>
      <c r="B285" s="87"/>
    </row>
    <row r="286" spans="1:2" x14ac:dyDescent="0.3">
      <c r="A286" s="87"/>
      <c r="B286" s="87"/>
    </row>
    <row r="287" spans="1:2" x14ac:dyDescent="0.3">
      <c r="A287" s="87"/>
      <c r="B287" s="87"/>
    </row>
    <row r="288" spans="1:2" x14ac:dyDescent="0.3">
      <c r="A288" s="87"/>
      <c r="B288" s="87"/>
    </row>
    <row r="289" spans="1:2" x14ac:dyDescent="0.3">
      <c r="A289" s="87"/>
      <c r="B289" s="87"/>
    </row>
    <row r="290" spans="1:2" x14ac:dyDescent="0.3">
      <c r="A290" s="87"/>
      <c r="B290" s="87"/>
    </row>
    <row r="291" spans="1:2" x14ac:dyDescent="0.3">
      <c r="A291" s="87"/>
      <c r="B291" s="87"/>
    </row>
    <row r="292" spans="1:2" x14ac:dyDescent="0.3">
      <c r="A292" s="87"/>
      <c r="B292" s="87"/>
    </row>
    <row r="293" spans="1:2" x14ac:dyDescent="0.3">
      <c r="A293" s="87"/>
      <c r="B293" s="87"/>
    </row>
    <row r="294" spans="1:2" x14ac:dyDescent="0.3">
      <c r="A294" s="87"/>
      <c r="B294" s="87"/>
    </row>
    <row r="295" spans="1:2" x14ac:dyDescent="0.3">
      <c r="A295" s="87"/>
      <c r="B295" s="87"/>
    </row>
    <row r="296" spans="1:2" x14ac:dyDescent="0.3">
      <c r="A296" s="87"/>
      <c r="B296" s="87"/>
    </row>
    <row r="297" spans="1:2" x14ac:dyDescent="0.3">
      <c r="A297" s="87"/>
      <c r="B297" s="87"/>
    </row>
    <row r="298" spans="1:2" x14ac:dyDescent="0.3">
      <c r="A298" s="87"/>
      <c r="B298" s="87"/>
    </row>
    <row r="299" spans="1:2" x14ac:dyDescent="0.3">
      <c r="A299" s="87"/>
      <c r="B299" s="87"/>
    </row>
    <row r="300" spans="1:2" x14ac:dyDescent="0.3">
      <c r="A300" s="87"/>
      <c r="B300" s="87"/>
    </row>
    <row r="301" spans="1:2" x14ac:dyDescent="0.3">
      <c r="A301" s="87"/>
      <c r="B301" s="87"/>
    </row>
    <row r="302" spans="1:2" x14ac:dyDescent="0.3">
      <c r="A302" s="87"/>
      <c r="B302" s="87"/>
    </row>
    <row r="303" spans="1:2" x14ac:dyDescent="0.3">
      <c r="A303" s="87"/>
      <c r="B303" s="87"/>
    </row>
    <row r="304" spans="1:2" x14ac:dyDescent="0.3">
      <c r="A304" s="87"/>
      <c r="B304" s="87"/>
    </row>
    <row r="305" spans="1:2" x14ac:dyDescent="0.3">
      <c r="A305" s="87"/>
      <c r="B305" s="87"/>
    </row>
    <row r="306" spans="1:2" x14ac:dyDescent="0.3">
      <c r="A306" s="87"/>
      <c r="B306" s="87"/>
    </row>
    <row r="307" spans="1:2" x14ac:dyDescent="0.3">
      <c r="A307" s="87"/>
      <c r="B307" s="87"/>
    </row>
    <row r="308" spans="1:2" x14ac:dyDescent="0.3">
      <c r="A308" s="87"/>
      <c r="B308" s="87"/>
    </row>
    <row r="309" spans="1:2" x14ac:dyDescent="0.3">
      <c r="A309" s="87"/>
      <c r="B309" s="87"/>
    </row>
    <row r="310" spans="1:2" x14ac:dyDescent="0.3">
      <c r="A310" s="87"/>
      <c r="B310" s="87"/>
    </row>
    <row r="311" spans="1:2" x14ac:dyDescent="0.3">
      <c r="A311" s="87"/>
      <c r="B311" s="87"/>
    </row>
    <row r="312" spans="1:2" x14ac:dyDescent="0.3">
      <c r="A312" s="87"/>
      <c r="B312" s="87"/>
    </row>
    <row r="313" spans="1:2" x14ac:dyDescent="0.3">
      <c r="A313" s="87"/>
      <c r="B313" s="87"/>
    </row>
    <row r="314" spans="1:2" x14ac:dyDescent="0.3">
      <c r="A314" s="87"/>
      <c r="B314" s="87"/>
    </row>
    <row r="315" spans="1:2" x14ac:dyDescent="0.3">
      <c r="A315" s="87"/>
      <c r="B315" s="87"/>
    </row>
    <row r="316" spans="1:2" x14ac:dyDescent="0.3">
      <c r="A316" s="87"/>
      <c r="B316" s="87"/>
    </row>
    <row r="317" spans="1:2" x14ac:dyDescent="0.3">
      <c r="A317" s="87"/>
      <c r="B317" s="87"/>
    </row>
    <row r="318" spans="1:2" x14ac:dyDescent="0.3">
      <c r="A318" s="87"/>
      <c r="B318" s="87"/>
    </row>
    <row r="319" spans="1:2" x14ac:dyDescent="0.3">
      <c r="A319" s="87"/>
      <c r="B319" s="87"/>
    </row>
    <row r="320" spans="1:2" x14ac:dyDescent="0.3">
      <c r="A320" s="87"/>
      <c r="B320" s="87"/>
    </row>
    <row r="321" spans="1:2" x14ac:dyDescent="0.3">
      <c r="A321" s="87"/>
      <c r="B321" s="87"/>
    </row>
    <row r="322" spans="1:2" x14ac:dyDescent="0.3">
      <c r="A322" s="87"/>
      <c r="B322" s="87"/>
    </row>
    <row r="323" spans="1:2" x14ac:dyDescent="0.3">
      <c r="A323" s="87"/>
      <c r="B323" s="87"/>
    </row>
    <row r="324" spans="1:2" x14ac:dyDescent="0.3">
      <c r="A324" s="87"/>
      <c r="B324" s="87"/>
    </row>
    <row r="325" spans="1:2" x14ac:dyDescent="0.3">
      <c r="A325" s="87"/>
      <c r="B325" s="87"/>
    </row>
    <row r="326" spans="1:2" x14ac:dyDescent="0.3">
      <c r="A326" s="87"/>
      <c r="B326" s="87"/>
    </row>
    <row r="327" spans="1:2" x14ac:dyDescent="0.3">
      <c r="A327" s="87"/>
      <c r="B327" s="87"/>
    </row>
    <row r="328" spans="1:2" x14ac:dyDescent="0.3">
      <c r="A328" s="87"/>
      <c r="B328" s="87"/>
    </row>
    <row r="329" spans="1:2" x14ac:dyDescent="0.3">
      <c r="A329" s="87"/>
      <c r="B329" s="87"/>
    </row>
    <row r="330" spans="1:2" x14ac:dyDescent="0.3">
      <c r="A330" s="87"/>
      <c r="B330" s="87"/>
    </row>
    <row r="331" spans="1:2" x14ac:dyDescent="0.3">
      <c r="A331" s="87"/>
      <c r="B331" s="87"/>
    </row>
    <row r="332" spans="1:2" x14ac:dyDescent="0.3">
      <c r="A332" s="87"/>
      <c r="B332" s="87"/>
    </row>
    <row r="333" spans="1:2" x14ac:dyDescent="0.3">
      <c r="A333" s="87"/>
      <c r="B333" s="87"/>
    </row>
    <row r="334" spans="1:2" x14ac:dyDescent="0.3">
      <c r="A334" s="87"/>
      <c r="B334" s="87"/>
    </row>
    <row r="335" spans="1:2" x14ac:dyDescent="0.3">
      <c r="A335" s="87"/>
      <c r="B335" s="87"/>
    </row>
    <row r="336" spans="1:2" x14ac:dyDescent="0.3">
      <c r="A336" s="87"/>
      <c r="B336" s="87"/>
    </row>
    <row r="337" spans="1:2" x14ac:dyDescent="0.3">
      <c r="A337" s="87"/>
      <c r="B337" s="87"/>
    </row>
    <row r="338" spans="1:2" x14ac:dyDescent="0.3">
      <c r="A338" s="87"/>
      <c r="B338" s="87"/>
    </row>
    <row r="339" spans="1:2" x14ac:dyDescent="0.3">
      <c r="A339" s="87"/>
      <c r="B339" s="87"/>
    </row>
    <row r="340" spans="1:2" x14ac:dyDescent="0.3">
      <c r="A340" s="87"/>
      <c r="B340" s="87"/>
    </row>
    <row r="341" spans="1:2" x14ac:dyDescent="0.3">
      <c r="A341" s="87"/>
      <c r="B341" s="87"/>
    </row>
    <row r="342" spans="1:2" x14ac:dyDescent="0.3">
      <c r="A342" s="87"/>
      <c r="B342" s="87"/>
    </row>
    <row r="343" spans="1:2" x14ac:dyDescent="0.3">
      <c r="A343" s="87"/>
      <c r="B343" s="87"/>
    </row>
    <row r="344" spans="1:2" x14ac:dyDescent="0.3">
      <c r="A344" s="87"/>
      <c r="B344" s="87"/>
    </row>
    <row r="345" spans="1:2" x14ac:dyDescent="0.3">
      <c r="A345" s="87"/>
      <c r="B345" s="87"/>
    </row>
    <row r="346" spans="1:2" x14ac:dyDescent="0.3">
      <c r="A346" s="87"/>
      <c r="B346" s="87"/>
    </row>
    <row r="347" spans="1:2" x14ac:dyDescent="0.3">
      <c r="A347" s="87"/>
      <c r="B347" s="87"/>
    </row>
    <row r="348" spans="1:2" x14ac:dyDescent="0.3">
      <c r="A348" s="87"/>
      <c r="B348" s="87"/>
    </row>
    <row r="349" spans="1:2" x14ac:dyDescent="0.3">
      <c r="A349" s="87"/>
      <c r="B349" s="87"/>
    </row>
    <row r="350" spans="1:2" x14ac:dyDescent="0.3">
      <c r="A350" s="87"/>
      <c r="B350" s="87"/>
    </row>
    <row r="351" spans="1:2" x14ac:dyDescent="0.3">
      <c r="A351" s="87"/>
      <c r="B351" s="87"/>
    </row>
    <row r="352" spans="1:2" x14ac:dyDescent="0.3">
      <c r="A352" s="87"/>
      <c r="B352" s="87"/>
    </row>
    <row r="353" spans="1:2" x14ac:dyDescent="0.3">
      <c r="A353" s="87"/>
      <c r="B353" s="87"/>
    </row>
    <row r="354" spans="1:2" x14ac:dyDescent="0.3">
      <c r="A354" s="87"/>
      <c r="B354" s="87"/>
    </row>
    <row r="355" spans="1:2" x14ac:dyDescent="0.3">
      <c r="A355" s="87"/>
      <c r="B355" s="87"/>
    </row>
    <row r="356" spans="1:2" x14ac:dyDescent="0.3">
      <c r="A356" s="87"/>
      <c r="B356" s="87"/>
    </row>
    <row r="357" spans="1:2" x14ac:dyDescent="0.3">
      <c r="A357" s="87"/>
      <c r="B357" s="87"/>
    </row>
    <row r="358" spans="1:2" x14ac:dyDescent="0.3">
      <c r="A358" s="87"/>
      <c r="B358" s="87"/>
    </row>
    <row r="359" spans="1:2" x14ac:dyDescent="0.3">
      <c r="A359" s="87"/>
      <c r="B359" s="87"/>
    </row>
    <row r="360" spans="1:2" x14ac:dyDescent="0.3">
      <c r="A360" s="87"/>
      <c r="B360" s="87"/>
    </row>
    <row r="361" spans="1:2" x14ac:dyDescent="0.3">
      <c r="A361" s="87"/>
      <c r="B361" s="87"/>
    </row>
    <row r="362" spans="1:2" x14ac:dyDescent="0.3">
      <c r="A362" s="87"/>
      <c r="B362" s="87"/>
    </row>
    <row r="363" spans="1:2" x14ac:dyDescent="0.3">
      <c r="A363" s="87"/>
      <c r="B363" s="87"/>
    </row>
    <row r="364" spans="1:2" x14ac:dyDescent="0.3">
      <c r="A364" s="87"/>
      <c r="B364" s="87"/>
    </row>
    <row r="365" spans="1:2" x14ac:dyDescent="0.3">
      <c r="A365" s="87"/>
      <c r="B365" s="87"/>
    </row>
    <row r="366" spans="1:2" x14ac:dyDescent="0.3">
      <c r="A366" s="87"/>
      <c r="B366" s="87"/>
    </row>
    <row r="367" spans="1:2" x14ac:dyDescent="0.3">
      <c r="A367" s="87"/>
      <c r="B367" s="87"/>
    </row>
    <row r="368" spans="1:2" x14ac:dyDescent="0.3">
      <c r="A368" s="87"/>
      <c r="B368" s="87"/>
    </row>
    <row r="369" spans="1:2" x14ac:dyDescent="0.3">
      <c r="A369" s="87"/>
      <c r="B369" s="87"/>
    </row>
    <row r="370" spans="1:2" x14ac:dyDescent="0.3">
      <c r="A370" s="87"/>
      <c r="B370" s="87"/>
    </row>
    <row r="371" spans="1:2" x14ac:dyDescent="0.3">
      <c r="A371" s="87"/>
      <c r="B371" s="87"/>
    </row>
    <row r="372" spans="1:2" x14ac:dyDescent="0.3">
      <c r="A372" s="87"/>
      <c r="B372" s="87"/>
    </row>
    <row r="373" spans="1:2" x14ac:dyDescent="0.3">
      <c r="A373" s="87"/>
      <c r="B373" s="87"/>
    </row>
    <row r="374" spans="1:2" x14ac:dyDescent="0.3">
      <c r="A374" s="87"/>
      <c r="B374" s="87"/>
    </row>
    <row r="375" spans="1:2" x14ac:dyDescent="0.3">
      <c r="A375" s="87"/>
      <c r="B375" s="87"/>
    </row>
    <row r="376" spans="1:2" x14ac:dyDescent="0.3">
      <c r="A376" s="87"/>
      <c r="B376" s="87"/>
    </row>
    <row r="377" spans="1:2" x14ac:dyDescent="0.3">
      <c r="A377" s="87"/>
      <c r="B377" s="87"/>
    </row>
    <row r="378" spans="1:2" x14ac:dyDescent="0.3">
      <c r="A378" s="87"/>
      <c r="B378" s="87"/>
    </row>
    <row r="379" spans="1:2" x14ac:dyDescent="0.3">
      <c r="A379" s="87"/>
      <c r="B379" s="87"/>
    </row>
    <row r="380" spans="1:2" x14ac:dyDescent="0.3">
      <c r="A380" s="87"/>
      <c r="B380" s="87"/>
    </row>
    <row r="381" spans="1:2" x14ac:dyDescent="0.3">
      <c r="A381" s="87"/>
      <c r="B381" s="87"/>
    </row>
    <row r="382" spans="1:2" x14ac:dyDescent="0.3">
      <c r="A382" s="87"/>
      <c r="B382" s="87"/>
    </row>
    <row r="383" spans="1:2" x14ac:dyDescent="0.3">
      <c r="A383" s="87"/>
      <c r="B383" s="87"/>
    </row>
    <row r="384" spans="1:2" x14ac:dyDescent="0.3">
      <c r="A384" s="87"/>
      <c r="B384" s="87"/>
    </row>
    <row r="385" spans="1:2" x14ac:dyDescent="0.3">
      <c r="A385" s="87"/>
      <c r="B385" s="87"/>
    </row>
    <row r="386" spans="1:2" x14ac:dyDescent="0.3">
      <c r="A386" s="87"/>
      <c r="B386" s="87"/>
    </row>
    <row r="387" spans="1:2" x14ac:dyDescent="0.3">
      <c r="A387" s="87"/>
      <c r="B387" s="87"/>
    </row>
    <row r="388" spans="1:2" x14ac:dyDescent="0.3">
      <c r="A388" s="87"/>
      <c r="B388" s="87"/>
    </row>
    <row r="389" spans="1:2" x14ac:dyDescent="0.3">
      <c r="A389" s="87"/>
      <c r="B389" s="87"/>
    </row>
    <row r="390" spans="1:2" x14ac:dyDescent="0.3">
      <c r="A390" s="87"/>
      <c r="B390" s="87"/>
    </row>
    <row r="391" spans="1:2" x14ac:dyDescent="0.3">
      <c r="A391" s="87"/>
      <c r="B391" s="87"/>
    </row>
    <row r="392" spans="1:2" x14ac:dyDescent="0.3">
      <c r="A392" s="87"/>
      <c r="B392" s="87"/>
    </row>
    <row r="393" spans="1:2" x14ac:dyDescent="0.3">
      <c r="A393" s="87"/>
      <c r="B393" s="87"/>
    </row>
    <row r="394" spans="1:2" x14ac:dyDescent="0.3">
      <c r="A394" s="87"/>
      <c r="B394" s="87"/>
    </row>
    <row r="395" spans="1:2" x14ac:dyDescent="0.3">
      <c r="A395" s="87"/>
      <c r="B395" s="87"/>
    </row>
    <row r="396" spans="1:2" x14ac:dyDescent="0.3">
      <c r="A396" s="87"/>
      <c r="B396" s="87"/>
    </row>
    <row r="397" spans="1:2" x14ac:dyDescent="0.3">
      <c r="A397" s="87"/>
      <c r="B397" s="87"/>
    </row>
    <row r="398" spans="1:2" x14ac:dyDescent="0.3">
      <c r="A398" s="87"/>
      <c r="B398" s="87"/>
    </row>
    <row r="399" spans="1:2" x14ac:dyDescent="0.3">
      <c r="A399" s="87"/>
      <c r="B399" s="87"/>
    </row>
    <row r="400" spans="1:2" x14ac:dyDescent="0.3">
      <c r="A400" s="87"/>
      <c r="B400" s="87"/>
    </row>
    <row r="401" spans="1:2" x14ac:dyDescent="0.3">
      <c r="A401" s="87"/>
      <c r="B401" s="87"/>
    </row>
    <row r="402" spans="1:2" x14ac:dyDescent="0.3">
      <c r="A402" s="87"/>
      <c r="B402" s="87"/>
    </row>
    <row r="403" spans="1:2" x14ac:dyDescent="0.3">
      <c r="A403" s="87"/>
      <c r="B403" s="87"/>
    </row>
    <row r="404" spans="1:2" x14ac:dyDescent="0.3">
      <c r="A404" s="87"/>
      <c r="B404" s="87"/>
    </row>
    <row r="405" spans="1:2" x14ac:dyDescent="0.3">
      <c r="A405" s="87"/>
      <c r="B405" s="87"/>
    </row>
    <row r="406" spans="1:2" x14ac:dyDescent="0.3">
      <c r="A406" s="87"/>
      <c r="B406" s="87"/>
    </row>
    <row r="407" spans="1:2" x14ac:dyDescent="0.3">
      <c r="A407" s="87"/>
      <c r="B407" s="87"/>
    </row>
    <row r="408" spans="1:2" x14ac:dyDescent="0.3">
      <c r="A408" s="87"/>
      <c r="B408" s="87"/>
    </row>
    <row r="409" spans="1:2" x14ac:dyDescent="0.3">
      <c r="A409" s="87"/>
      <c r="B409" s="87"/>
    </row>
    <row r="410" spans="1:2" x14ac:dyDescent="0.3">
      <c r="A410" s="87"/>
      <c r="B410" s="87"/>
    </row>
    <row r="411" spans="1:2" x14ac:dyDescent="0.3">
      <c r="A411" s="87"/>
      <c r="B411" s="87"/>
    </row>
    <row r="412" spans="1:2" x14ac:dyDescent="0.3">
      <c r="A412" s="87"/>
      <c r="B412" s="87"/>
    </row>
    <row r="413" spans="1:2" x14ac:dyDescent="0.3">
      <c r="A413" s="87"/>
      <c r="B413" s="87"/>
    </row>
    <row r="414" spans="1:2" x14ac:dyDescent="0.3">
      <c r="A414" s="87"/>
      <c r="B414" s="87"/>
    </row>
    <row r="415" spans="1:2" x14ac:dyDescent="0.3">
      <c r="A415" s="87"/>
      <c r="B415" s="87"/>
    </row>
    <row r="416" spans="1:2" x14ac:dyDescent="0.3">
      <c r="A416" s="87"/>
      <c r="B416" s="87"/>
    </row>
    <row r="417" spans="1:2" x14ac:dyDescent="0.3">
      <c r="A417" s="87"/>
      <c r="B417" s="87"/>
    </row>
    <row r="418" spans="1:2" x14ac:dyDescent="0.3">
      <c r="A418" s="87"/>
      <c r="B418" s="87"/>
    </row>
    <row r="419" spans="1:2" x14ac:dyDescent="0.3">
      <c r="A419" s="87"/>
      <c r="B419" s="87"/>
    </row>
    <row r="420" spans="1:2" x14ac:dyDescent="0.3">
      <c r="A420" s="87"/>
      <c r="B420" s="87"/>
    </row>
    <row r="421" spans="1:2" x14ac:dyDescent="0.3">
      <c r="A421" s="87"/>
      <c r="B421" s="87"/>
    </row>
    <row r="422" spans="1:2" x14ac:dyDescent="0.3">
      <c r="A422" s="87"/>
      <c r="B422" s="87"/>
    </row>
    <row r="423" spans="1:2" x14ac:dyDescent="0.3">
      <c r="A423" s="87"/>
      <c r="B423" s="87"/>
    </row>
    <row r="424" spans="1:2" x14ac:dyDescent="0.3">
      <c r="A424" s="87"/>
      <c r="B424" s="87"/>
    </row>
    <row r="425" spans="1:2" x14ac:dyDescent="0.3">
      <c r="A425" s="87"/>
      <c r="B425" s="87"/>
    </row>
    <row r="426" spans="1:2" x14ac:dyDescent="0.3">
      <c r="A426" s="87"/>
      <c r="B426" s="87"/>
    </row>
    <row r="427" spans="1:2" x14ac:dyDescent="0.3">
      <c r="A427" s="87"/>
      <c r="B427" s="87"/>
    </row>
    <row r="428" spans="1:2" x14ac:dyDescent="0.3">
      <c r="A428" s="87"/>
      <c r="B428" s="87"/>
    </row>
    <row r="429" spans="1:2" x14ac:dyDescent="0.3">
      <c r="A429" s="87"/>
      <c r="B429" s="87"/>
    </row>
    <row r="430" spans="1:2" x14ac:dyDescent="0.3">
      <c r="A430" s="87"/>
      <c r="B430" s="87"/>
    </row>
    <row r="431" spans="1:2" x14ac:dyDescent="0.3">
      <c r="A431" s="87"/>
      <c r="B431" s="87"/>
    </row>
    <row r="432" spans="1:2" x14ac:dyDescent="0.3">
      <c r="A432" s="87"/>
      <c r="B432" s="87"/>
    </row>
    <row r="433" spans="1:2" x14ac:dyDescent="0.3">
      <c r="A433" s="87"/>
      <c r="B433" s="87"/>
    </row>
    <row r="434" spans="1:2" x14ac:dyDescent="0.3">
      <c r="A434" s="87"/>
      <c r="B434" s="87"/>
    </row>
    <row r="435" spans="1:2" x14ac:dyDescent="0.3">
      <c r="A435" s="87"/>
      <c r="B435" s="87"/>
    </row>
    <row r="436" spans="1:2" x14ac:dyDescent="0.3">
      <c r="A436" s="87"/>
      <c r="B436" s="87"/>
    </row>
    <row r="437" spans="1:2" x14ac:dyDescent="0.3">
      <c r="A437" s="87"/>
      <c r="B437" s="87"/>
    </row>
    <row r="438" spans="1:2" x14ac:dyDescent="0.3">
      <c r="A438" s="87"/>
      <c r="B438" s="87"/>
    </row>
    <row r="439" spans="1:2" x14ac:dyDescent="0.3">
      <c r="A439" s="87"/>
      <c r="B439" s="87"/>
    </row>
    <row r="440" spans="1:2" x14ac:dyDescent="0.3">
      <c r="A440" s="87"/>
      <c r="B440" s="87"/>
    </row>
    <row r="441" spans="1:2" x14ac:dyDescent="0.3">
      <c r="A441" s="87"/>
      <c r="B441" s="87"/>
    </row>
    <row r="442" spans="1:2" x14ac:dyDescent="0.3">
      <c r="A442" s="87"/>
      <c r="B442" s="87"/>
    </row>
    <row r="443" spans="1:2" x14ac:dyDescent="0.3">
      <c r="A443" s="87"/>
      <c r="B443" s="87"/>
    </row>
    <row r="444" spans="1:2" x14ac:dyDescent="0.3">
      <c r="A444" s="87"/>
      <c r="B444" s="87"/>
    </row>
    <row r="445" spans="1:2" x14ac:dyDescent="0.3">
      <c r="A445" s="87"/>
      <c r="B445" s="87"/>
    </row>
    <row r="446" spans="1:2" x14ac:dyDescent="0.3">
      <c r="A446" s="87"/>
      <c r="B446" s="87"/>
    </row>
    <row r="447" spans="1:2" x14ac:dyDescent="0.3">
      <c r="A447" s="87"/>
      <c r="B447" s="87"/>
    </row>
    <row r="448" spans="1:2" x14ac:dyDescent="0.3">
      <c r="A448" s="87"/>
      <c r="B448" s="87"/>
    </row>
    <row r="449" spans="1:2" x14ac:dyDescent="0.3">
      <c r="A449" s="87"/>
      <c r="B449" s="87"/>
    </row>
    <row r="450" spans="1:2" x14ac:dyDescent="0.3">
      <c r="A450" s="87"/>
      <c r="B450" s="87"/>
    </row>
    <row r="451" spans="1:2" x14ac:dyDescent="0.3">
      <c r="A451" s="87"/>
      <c r="B451" s="87"/>
    </row>
    <row r="452" spans="1:2" x14ac:dyDescent="0.3">
      <c r="A452" s="87"/>
      <c r="B452" s="87"/>
    </row>
    <row r="453" spans="1:2" x14ac:dyDescent="0.3">
      <c r="A453" s="87"/>
      <c r="B453" s="87"/>
    </row>
    <row r="454" spans="1:2" x14ac:dyDescent="0.3">
      <c r="A454" s="87"/>
      <c r="B454" s="87"/>
    </row>
    <row r="455" spans="1:2" x14ac:dyDescent="0.3">
      <c r="A455" s="87"/>
      <c r="B455" s="87"/>
    </row>
    <row r="456" spans="1:2" x14ac:dyDescent="0.3">
      <c r="A456" s="87"/>
      <c r="B456" s="87"/>
    </row>
    <row r="457" spans="1:2" x14ac:dyDescent="0.3">
      <c r="A457" s="87"/>
      <c r="B457" s="87"/>
    </row>
    <row r="458" spans="1:2" x14ac:dyDescent="0.3">
      <c r="A458" s="87"/>
      <c r="B458" s="87"/>
    </row>
    <row r="459" spans="1:2" x14ac:dyDescent="0.3">
      <c r="A459" s="87"/>
      <c r="B459" s="87"/>
    </row>
    <row r="460" spans="1:2" x14ac:dyDescent="0.3">
      <c r="A460" s="87"/>
      <c r="B460" s="87"/>
    </row>
    <row r="461" spans="1:2" x14ac:dyDescent="0.3">
      <c r="A461" s="87"/>
      <c r="B461" s="87"/>
    </row>
    <row r="462" spans="1:2" x14ac:dyDescent="0.3">
      <c r="A462" s="87"/>
      <c r="B462" s="87"/>
    </row>
    <row r="463" spans="1:2" x14ac:dyDescent="0.3">
      <c r="A463" s="87"/>
      <c r="B463" s="87"/>
    </row>
    <row r="464" spans="1:2" x14ac:dyDescent="0.3">
      <c r="A464" s="87"/>
      <c r="B464" s="87"/>
    </row>
    <row r="465" spans="1:2" x14ac:dyDescent="0.3">
      <c r="A465" s="87"/>
      <c r="B465" s="87"/>
    </row>
    <row r="466" spans="1:2" x14ac:dyDescent="0.3">
      <c r="A466" s="87"/>
      <c r="B466" s="87"/>
    </row>
    <row r="467" spans="1:2" x14ac:dyDescent="0.3">
      <c r="A467" s="87"/>
      <c r="B467" s="87"/>
    </row>
    <row r="468" spans="1:2" x14ac:dyDescent="0.3">
      <c r="A468" s="87"/>
      <c r="B468" s="87"/>
    </row>
    <row r="469" spans="1:2" x14ac:dyDescent="0.3">
      <c r="A469" s="87"/>
      <c r="B469" s="87"/>
    </row>
    <row r="470" spans="1:2" x14ac:dyDescent="0.3">
      <c r="A470" s="87"/>
      <c r="B470" s="87"/>
    </row>
    <row r="471" spans="1:2" x14ac:dyDescent="0.3">
      <c r="A471" s="87"/>
      <c r="B471" s="87"/>
    </row>
    <row r="472" spans="1:2" x14ac:dyDescent="0.3">
      <c r="A472" s="87"/>
      <c r="B472" s="87"/>
    </row>
    <row r="473" spans="1:2" x14ac:dyDescent="0.3">
      <c r="A473" s="87"/>
      <c r="B473" s="87"/>
    </row>
    <row r="474" spans="1:2" x14ac:dyDescent="0.3">
      <c r="A474" s="87"/>
      <c r="B474" s="87"/>
    </row>
    <row r="475" spans="1:2" x14ac:dyDescent="0.3">
      <c r="A475" s="87"/>
      <c r="B475" s="87"/>
    </row>
    <row r="476" spans="1:2" x14ac:dyDescent="0.3">
      <c r="A476" s="87"/>
      <c r="B476" s="87"/>
    </row>
    <row r="477" spans="1:2" x14ac:dyDescent="0.3">
      <c r="A477" s="87"/>
      <c r="B477" s="87"/>
    </row>
    <row r="478" spans="1:2" x14ac:dyDescent="0.3">
      <c r="A478" s="87"/>
      <c r="B478" s="87"/>
    </row>
    <row r="479" spans="1:2" x14ac:dyDescent="0.3">
      <c r="A479" s="87"/>
      <c r="B479" s="87"/>
    </row>
    <row r="480" spans="1:2" x14ac:dyDescent="0.3">
      <c r="A480" s="87"/>
      <c r="B480" s="87"/>
    </row>
    <row r="481" spans="1:2" x14ac:dyDescent="0.3">
      <c r="A481" s="87"/>
      <c r="B481" s="87"/>
    </row>
    <row r="482" spans="1:2" x14ac:dyDescent="0.3">
      <c r="A482" s="87"/>
      <c r="B482" s="87"/>
    </row>
    <row r="483" spans="1:2" x14ac:dyDescent="0.3">
      <c r="A483" s="87"/>
      <c r="B483" s="87"/>
    </row>
    <row r="484" spans="1:2" x14ac:dyDescent="0.3">
      <c r="A484" s="87"/>
      <c r="B484" s="87"/>
    </row>
    <row r="485" spans="1:2" x14ac:dyDescent="0.3">
      <c r="A485" s="87"/>
      <c r="B485" s="87"/>
    </row>
    <row r="486" spans="1:2" x14ac:dyDescent="0.3">
      <c r="A486" s="87"/>
      <c r="B486" s="87"/>
    </row>
    <row r="487" spans="1:2" x14ac:dyDescent="0.3">
      <c r="A487" s="87"/>
      <c r="B487" s="87"/>
    </row>
    <row r="488" spans="1:2" x14ac:dyDescent="0.3">
      <c r="A488" s="87"/>
      <c r="B488" s="87"/>
    </row>
    <row r="489" spans="1:2" x14ac:dyDescent="0.3">
      <c r="A489" s="87"/>
      <c r="B489" s="87"/>
    </row>
    <row r="490" spans="1:2" x14ac:dyDescent="0.3">
      <c r="A490" s="87"/>
      <c r="B490" s="87"/>
    </row>
    <row r="491" spans="1:2" x14ac:dyDescent="0.3">
      <c r="A491" s="87"/>
      <c r="B491" s="87"/>
    </row>
    <row r="492" spans="1:2" x14ac:dyDescent="0.3">
      <c r="A492" s="87"/>
      <c r="B492" s="87"/>
    </row>
    <row r="493" spans="1:2" x14ac:dyDescent="0.3">
      <c r="A493" s="87"/>
      <c r="B493" s="87"/>
    </row>
    <row r="494" spans="1:2" x14ac:dyDescent="0.3">
      <c r="A494" s="87"/>
      <c r="B494" s="87"/>
    </row>
    <row r="495" spans="1:2" x14ac:dyDescent="0.3">
      <c r="A495" s="87"/>
      <c r="B495" s="87"/>
    </row>
    <row r="496" spans="1:2" x14ac:dyDescent="0.3">
      <c r="A496" s="87"/>
      <c r="B496" s="87"/>
    </row>
    <row r="497" spans="1:2" x14ac:dyDescent="0.3">
      <c r="A497" s="87"/>
      <c r="B497" s="87"/>
    </row>
    <row r="498" spans="1:2" x14ac:dyDescent="0.3">
      <c r="A498" s="87"/>
      <c r="B498" s="87"/>
    </row>
    <row r="499" spans="1:2" x14ac:dyDescent="0.3">
      <c r="A499" s="87"/>
      <c r="B499" s="87"/>
    </row>
    <row r="500" spans="1:2" x14ac:dyDescent="0.3">
      <c r="A500" s="87"/>
      <c r="B500" s="87"/>
    </row>
    <row r="501" spans="1:2" x14ac:dyDescent="0.3">
      <c r="A501" s="87"/>
      <c r="B501" s="87"/>
    </row>
    <row r="502" spans="1:2" x14ac:dyDescent="0.3">
      <c r="A502" s="87"/>
      <c r="B502" s="87"/>
    </row>
    <row r="503" spans="1:2" x14ac:dyDescent="0.3">
      <c r="A503" s="87"/>
      <c r="B503" s="87"/>
    </row>
    <row r="504" spans="1:2" x14ac:dyDescent="0.3">
      <c r="A504" s="87"/>
      <c r="B504" s="87"/>
    </row>
    <row r="505" spans="1:2" x14ac:dyDescent="0.3">
      <c r="A505" s="87"/>
      <c r="B505" s="87"/>
    </row>
    <row r="506" spans="1:2" x14ac:dyDescent="0.3">
      <c r="A506" s="87"/>
      <c r="B506" s="87"/>
    </row>
    <row r="507" spans="1:2" x14ac:dyDescent="0.3">
      <c r="A507" s="87"/>
      <c r="B507" s="87"/>
    </row>
    <row r="508" spans="1:2" x14ac:dyDescent="0.3">
      <c r="A508" s="87"/>
      <c r="B508" s="87"/>
    </row>
    <row r="509" spans="1:2" x14ac:dyDescent="0.3">
      <c r="A509" s="87"/>
      <c r="B509" s="87"/>
    </row>
    <row r="510" spans="1:2" x14ac:dyDescent="0.3">
      <c r="A510" s="87"/>
      <c r="B510" s="87"/>
    </row>
    <row r="511" spans="1:2" x14ac:dyDescent="0.3">
      <c r="A511" s="87"/>
      <c r="B511" s="87"/>
    </row>
    <row r="512" spans="1:2" x14ac:dyDescent="0.3">
      <c r="A512" s="87"/>
      <c r="B512" s="87"/>
    </row>
    <row r="513" spans="1:2" x14ac:dyDescent="0.3">
      <c r="A513" s="87"/>
      <c r="B513" s="87"/>
    </row>
    <row r="514" spans="1:2" x14ac:dyDescent="0.3">
      <c r="A514" s="87"/>
      <c r="B514" s="87"/>
    </row>
    <row r="515" spans="1:2" x14ac:dyDescent="0.3">
      <c r="A515" s="87"/>
      <c r="B515" s="87"/>
    </row>
    <row r="516" spans="1:2" x14ac:dyDescent="0.3">
      <c r="A516" s="87"/>
      <c r="B516" s="87"/>
    </row>
    <row r="517" spans="1:2" x14ac:dyDescent="0.3">
      <c r="A517" s="87"/>
      <c r="B517" s="87"/>
    </row>
    <row r="518" spans="1:2" x14ac:dyDescent="0.3">
      <c r="A518" s="87"/>
      <c r="B518" s="87"/>
    </row>
    <row r="519" spans="1:2" x14ac:dyDescent="0.3">
      <c r="A519" s="87"/>
      <c r="B519" s="87"/>
    </row>
    <row r="520" spans="1:2" x14ac:dyDescent="0.3">
      <c r="A520" s="87"/>
      <c r="B520" s="87"/>
    </row>
    <row r="521" spans="1:2" x14ac:dyDescent="0.3">
      <c r="A521" s="87"/>
      <c r="B521" s="87"/>
    </row>
    <row r="522" spans="1:2" x14ac:dyDescent="0.3">
      <c r="A522" s="87"/>
      <c r="B522" s="87"/>
    </row>
    <row r="523" spans="1:2" x14ac:dyDescent="0.3">
      <c r="A523" s="87"/>
      <c r="B523" s="87"/>
    </row>
    <row r="524" spans="1:2" x14ac:dyDescent="0.3">
      <c r="A524" s="87"/>
      <c r="B524" s="87"/>
    </row>
    <row r="525" spans="1:2" x14ac:dyDescent="0.3">
      <c r="A525" s="87"/>
      <c r="B525" s="87"/>
    </row>
    <row r="526" spans="1:2" x14ac:dyDescent="0.3">
      <c r="A526" s="87"/>
      <c r="B526" s="87"/>
    </row>
    <row r="527" spans="1:2" x14ac:dyDescent="0.3">
      <c r="A527" s="87"/>
      <c r="B527" s="87"/>
    </row>
    <row r="528" spans="1:2" x14ac:dyDescent="0.3">
      <c r="A528" s="87"/>
      <c r="B528" s="87"/>
    </row>
    <row r="529" spans="1:2" x14ac:dyDescent="0.3">
      <c r="A529" s="87"/>
      <c r="B529" s="87"/>
    </row>
    <row r="530" spans="1:2" x14ac:dyDescent="0.3">
      <c r="A530" s="87"/>
      <c r="B530" s="87"/>
    </row>
    <row r="531" spans="1:2" x14ac:dyDescent="0.3">
      <c r="A531" s="87"/>
      <c r="B531" s="87"/>
    </row>
    <row r="532" spans="1:2" x14ac:dyDescent="0.3">
      <c r="A532" s="87"/>
      <c r="B532" s="87"/>
    </row>
    <row r="533" spans="1:2" x14ac:dyDescent="0.3">
      <c r="A533" s="87"/>
      <c r="B533" s="87"/>
    </row>
    <row r="534" spans="1:2" x14ac:dyDescent="0.3">
      <c r="A534" s="87"/>
      <c r="B534" s="87"/>
    </row>
    <row r="535" spans="1:2" x14ac:dyDescent="0.3">
      <c r="A535" s="87"/>
      <c r="B535" s="87"/>
    </row>
    <row r="536" spans="1:2" x14ac:dyDescent="0.3">
      <c r="A536" s="87"/>
      <c r="B536" s="87"/>
    </row>
    <row r="537" spans="1:2" x14ac:dyDescent="0.3">
      <c r="A537" s="87"/>
      <c r="B537" s="87"/>
    </row>
    <row r="538" spans="1:2" x14ac:dyDescent="0.3">
      <c r="A538" s="87"/>
      <c r="B538" s="87"/>
    </row>
    <row r="539" spans="1:2" x14ac:dyDescent="0.3">
      <c r="A539" s="87"/>
      <c r="B539" s="87"/>
    </row>
    <row r="540" spans="1:2" x14ac:dyDescent="0.3">
      <c r="A540" s="87"/>
      <c r="B540" s="87"/>
    </row>
    <row r="541" spans="1:2" x14ac:dyDescent="0.3">
      <c r="A541" s="87"/>
      <c r="B541" s="87"/>
    </row>
    <row r="542" spans="1:2" x14ac:dyDescent="0.3">
      <c r="A542" s="87"/>
      <c r="B542" s="87"/>
    </row>
    <row r="543" spans="1:2" x14ac:dyDescent="0.3">
      <c r="A543" s="87"/>
      <c r="B543" s="87"/>
    </row>
    <row r="544" spans="1:2" x14ac:dyDescent="0.3">
      <c r="A544" s="87"/>
      <c r="B544" s="87"/>
    </row>
    <row r="545" spans="1:2" x14ac:dyDescent="0.3">
      <c r="A545" s="87"/>
      <c r="B545" s="87"/>
    </row>
    <row r="546" spans="1:2" x14ac:dyDescent="0.3">
      <c r="A546" s="87"/>
      <c r="B546" s="87"/>
    </row>
    <row r="547" spans="1:2" x14ac:dyDescent="0.3">
      <c r="A547" s="87"/>
      <c r="B547" s="87"/>
    </row>
    <row r="548" spans="1:2" x14ac:dyDescent="0.3">
      <c r="A548" s="87"/>
      <c r="B548" s="87"/>
    </row>
    <row r="549" spans="1:2" x14ac:dyDescent="0.3">
      <c r="A549" s="87"/>
      <c r="B549" s="87"/>
    </row>
    <row r="550" spans="1:2" x14ac:dyDescent="0.3">
      <c r="A550" s="87"/>
      <c r="B550" s="87"/>
    </row>
    <row r="551" spans="1:2" x14ac:dyDescent="0.3">
      <c r="A551" s="87"/>
      <c r="B551" s="87"/>
    </row>
    <row r="552" spans="1:2" x14ac:dyDescent="0.3">
      <c r="A552" s="87"/>
      <c r="B552" s="87"/>
    </row>
    <row r="553" spans="1:2" x14ac:dyDescent="0.3">
      <c r="A553" s="87"/>
      <c r="B553" s="87"/>
    </row>
    <row r="554" spans="1:2" x14ac:dyDescent="0.3">
      <c r="A554" s="87"/>
      <c r="B554" s="87"/>
    </row>
    <row r="555" spans="1:2" x14ac:dyDescent="0.3">
      <c r="A555" s="87"/>
      <c r="B555" s="87"/>
    </row>
    <row r="556" spans="1:2" x14ac:dyDescent="0.3">
      <c r="A556" s="87"/>
      <c r="B556" s="87"/>
    </row>
    <row r="557" spans="1:2" x14ac:dyDescent="0.3">
      <c r="A557" s="87"/>
      <c r="B557" s="87"/>
    </row>
    <row r="558" spans="1:2" x14ac:dyDescent="0.3">
      <c r="A558" s="87"/>
      <c r="B558" s="87"/>
    </row>
    <row r="559" spans="1:2" x14ac:dyDescent="0.3">
      <c r="A559" s="87"/>
      <c r="B559" s="87"/>
    </row>
    <row r="560" spans="1:2" x14ac:dyDescent="0.3">
      <c r="A560" s="87"/>
      <c r="B560" s="87"/>
    </row>
    <row r="561" spans="1:2" x14ac:dyDescent="0.3">
      <c r="A561" s="87"/>
      <c r="B561" s="87"/>
    </row>
    <row r="562" spans="1:2" x14ac:dyDescent="0.3">
      <c r="A562" s="87"/>
      <c r="B562" s="87"/>
    </row>
    <row r="563" spans="1:2" x14ac:dyDescent="0.3">
      <c r="A563" s="87"/>
      <c r="B563" s="87"/>
    </row>
    <row r="564" spans="1:2" x14ac:dyDescent="0.3">
      <c r="A564" s="87"/>
      <c r="B564" s="87"/>
    </row>
    <row r="565" spans="1:2" x14ac:dyDescent="0.3">
      <c r="A565" s="87"/>
      <c r="B565" s="87"/>
    </row>
    <row r="566" spans="1:2" x14ac:dyDescent="0.3">
      <c r="A566" s="87"/>
      <c r="B566" s="87"/>
    </row>
    <row r="567" spans="1:2" x14ac:dyDescent="0.3">
      <c r="A567" s="87"/>
      <c r="B567" s="87"/>
    </row>
    <row r="568" spans="1:2" x14ac:dyDescent="0.3">
      <c r="A568" s="87"/>
      <c r="B568" s="87"/>
    </row>
    <row r="569" spans="1:2" x14ac:dyDescent="0.3">
      <c r="A569" s="87"/>
      <c r="B569" s="87"/>
    </row>
    <row r="570" spans="1:2" x14ac:dyDescent="0.3">
      <c r="A570" s="87"/>
      <c r="B570" s="87"/>
    </row>
    <row r="571" spans="1:2" x14ac:dyDescent="0.3">
      <c r="A571" s="87"/>
      <c r="B571" s="87"/>
    </row>
    <row r="572" spans="1:2" x14ac:dyDescent="0.3">
      <c r="A572" s="87"/>
      <c r="B572" s="87"/>
    </row>
    <row r="573" spans="1:2" x14ac:dyDescent="0.3">
      <c r="A573" s="87"/>
      <c r="B573" s="87"/>
    </row>
    <row r="574" spans="1:2" x14ac:dyDescent="0.3">
      <c r="A574" s="87"/>
      <c r="B574" s="87"/>
    </row>
    <row r="575" spans="1:2" x14ac:dyDescent="0.3">
      <c r="A575" s="87"/>
      <c r="B575" s="87"/>
    </row>
    <row r="576" spans="1:2" x14ac:dyDescent="0.3">
      <c r="A576" s="87"/>
      <c r="B576" s="87"/>
    </row>
    <row r="577" spans="1:2" x14ac:dyDescent="0.3">
      <c r="A577" s="87"/>
      <c r="B577" s="87"/>
    </row>
    <row r="578" spans="1:2" x14ac:dyDescent="0.3">
      <c r="A578" s="87"/>
      <c r="B578" s="87"/>
    </row>
    <row r="579" spans="1:2" x14ac:dyDescent="0.3">
      <c r="A579" s="87"/>
      <c r="B579" s="87"/>
    </row>
    <row r="580" spans="1:2" x14ac:dyDescent="0.3">
      <c r="A580" s="87"/>
      <c r="B580" s="87"/>
    </row>
    <row r="581" spans="1:2" x14ac:dyDescent="0.3">
      <c r="A581" s="87"/>
      <c r="B581" s="87"/>
    </row>
    <row r="582" spans="1:2" x14ac:dyDescent="0.3">
      <c r="A582" s="87"/>
      <c r="B582" s="87"/>
    </row>
    <row r="583" spans="1:2" x14ac:dyDescent="0.3">
      <c r="A583" s="87"/>
      <c r="B583" s="87"/>
    </row>
    <row r="584" spans="1:2" x14ac:dyDescent="0.3">
      <c r="A584" s="87"/>
      <c r="B584" s="87"/>
    </row>
    <row r="585" spans="1:2" x14ac:dyDescent="0.3">
      <c r="A585" s="87"/>
      <c r="B585" s="87"/>
    </row>
    <row r="586" spans="1:2" x14ac:dyDescent="0.3">
      <c r="A586" s="87"/>
      <c r="B586" s="87"/>
    </row>
    <row r="587" spans="1:2" x14ac:dyDescent="0.3">
      <c r="A587" s="87"/>
      <c r="B587" s="87"/>
    </row>
    <row r="588" spans="1:2" x14ac:dyDescent="0.3">
      <c r="A588" s="87"/>
      <c r="B588" s="87"/>
    </row>
    <row r="589" spans="1:2" x14ac:dyDescent="0.3">
      <c r="A589" s="87"/>
      <c r="B589" s="87"/>
    </row>
    <row r="590" spans="1:2" x14ac:dyDescent="0.3">
      <c r="A590" s="87"/>
      <c r="B590" s="87"/>
    </row>
    <row r="591" spans="1:2" x14ac:dyDescent="0.3">
      <c r="A591" s="87"/>
      <c r="B591" s="87"/>
    </row>
    <row r="592" spans="1:2" x14ac:dyDescent="0.3">
      <c r="A592" s="87"/>
      <c r="B592" s="87"/>
    </row>
    <row r="593" spans="1:2" x14ac:dyDescent="0.3">
      <c r="A593" s="87"/>
      <c r="B593" s="87"/>
    </row>
    <row r="594" spans="1:2" x14ac:dyDescent="0.3">
      <c r="A594" s="87"/>
      <c r="B594" s="87"/>
    </row>
    <row r="595" spans="1:2" x14ac:dyDescent="0.3">
      <c r="A595" s="87"/>
      <c r="B595" s="87"/>
    </row>
    <row r="596" spans="1:2" x14ac:dyDescent="0.3">
      <c r="A596" s="87"/>
      <c r="B596" s="87"/>
    </row>
    <row r="597" spans="1:2" x14ac:dyDescent="0.3">
      <c r="A597" s="87"/>
      <c r="B597" s="87"/>
    </row>
    <row r="598" spans="1:2" x14ac:dyDescent="0.3">
      <c r="A598" s="87"/>
      <c r="B598" s="87"/>
    </row>
    <row r="599" spans="1:2" x14ac:dyDescent="0.3">
      <c r="A599" s="87"/>
      <c r="B599" s="87"/>
    </row>
    <row r="600" spans="1:2" x14ac:dyDescent="0.3">
      <c r="A600" s="87"/>
      <c r="B600" s="87"/>
    </row>
    <row r="601" spans="1:2" x14ac:dyDescent="0.3">
      <c r="A601" s="87"/>
      <c r="B601" s="87"/>
    </row>
    <row r="602" spans="1:2" x14ac:dyDescent="0.3">
      <c r="A602" s="87"/>
      <c r="B602" s="87"/>
    </row>
    <row r="603" spans="1:2" x14ac:dyDescent="0.3">
      <c r="A603" s="87"/>
      <c r="B603" s="87"/>
    </row>
    <row r="604" spans="1:2" x14ac:dyDescent="0.3">
      <c r="A604" s="87"/>
      <c r="B604" s="87"/>
    </row>
    <row r="605" spans="1:2" x14ac:dyDescent="0.3">
      <c r="A605" s="87"/>
      <c r="B605" s="87"/>
    </row>
    <row r="606" spans="1:2" x14ac:dyDescent="0.3">
      <c r="A606" s="87"/>
      <c r="B606" s="87"/>
    </row>
    <row r="607" spans="1:2" x14ac:dyDescent="0.3">
      <c r="A607" s="87"/>
      <c r="B607" s="87"/>
    </row>
    <row r="608" spans="1:2" x14ac:dyDescent="0.3">
      <c r="A608" s="87"/>
      <c r="B608" s="87"/>
    </row>
    <row r="609" spans="1:2" x14ac:dyDescent="0.3">
      <c r="A609" s="87"/>
      <c r="B609" s="87"/>
    </row>
    <row r="610" spans="1:2" x14ac:dyDescent="0.3">
      <c r="A610" s="87"/>
      <c r="B610" s="87"/>
    </row>
    <row r="611" spans="1:2" x14ac:dyDescent="0.3">
      <c r="A611" s="87"/>
      <c r="B611" s="87"/>
    </row>
    <row r="612" spans="1:2" x14ac:dyDescent="0.3">
      <c r="A612" s="87"/>
      <c r="B612" s="87"/>
    </row>
    <row r="613" spans="1:2" x14ac:dyDescent="0.3">
      <c r="A613" s="87"/>
      <c r="B613" s="87"/>
    </row>
    <row r="614" spans="1:2" x14ac:dyDescent="0.3">
      <c r="A614" s="87"/>
      <c r="B614" s="87"/>
    </row>
    <row r="615" spans="1:2" x14ac:dyDescent="0.3">
      <c r="A615" s="87"/>
      <c r="B615" s="87"/>
    </row>
    <row r="616" spans="1:2" x14ac:dyDescent="0.3">
      <c r="A616" s="87"/>
      <c r="B616" s="87"/>
    </row>
    <row r="617" spans="1:2" x14ac:dyDescent="0.3">
      <c r="A617" s="87"/>
      <c r="B617" s="87"/>
    </row>
    <row r="618" spans="1:2" x14ac:dyDescent="0.3">
      <c r="A618" s="87"/>
      <c r="B618" s="87"/>
    </row>
    <row r="619" spans="1:2" x14ac:dyDescent="0.3">
      <c r="A619" s="87"/>
      <c r="B619" s="87"/>
    </row>
    <row r="620" spans="1:2" x14ac:dyDescent="0.3">
      <c r="A620" s="87"/>
      <c r="B620" s="87"/>
    </row>
    <row r="621" spans="1:2" x14ac:dyDescent="0.3">
      <c r="A621" s="87"/>
      <c r="B621" s="87"/>
    </row>
    <row r="622" spans="1:2" x14ac:dyDescent="0.3">
      <c r="A622" s="87"/>
      <c r="B622" s="87"/>
    </row>
    <row r="623" spans="1:2" x14ac:dyDescent="0.3">
      <c r="A623" s="87"/>
      <c r="B623" s="87"/>
    </row>
    <row r="624" spans="1:2" x14ac:dyDescent="0.3">
      <c r="A624" s="87"/>
      <c r="B624" s="87"/>
    </row>
    <row r="625" spans="1:2" x14ac:dyDescent="0.3">
      <c r="A625" s="87"/>
      <c r="B625" s="87"/>
    </row>
    <row r="626" spans="1:2" x14ac:dyDescent="0.3">
      <c r="A626" s="87"/>
      <c r="B626" s="87"/>
    </row>
    <row r="627" spans="1:2" x14ac:dyDescent="0.3">
      <c r="A627" s="87"/>
      <c r="B627" s="87"/>
    </row>
    <row r="628" spans="1:2" x14ac:dyDescent="0.3">
      <c r="A628" s="87"/>
      <c r="B628" s="87"/>
    </row>
    <row r="629" spans="1:2" x14ac:dyDescent="0.3">
      <c r="A629" s="87"/>
      <c r="B629" s="87"/>
    </row>
    <row r="630" spans="1:2" x14ac:dyDescent="0.3">
      <c r="A630" s="87"/>
      <c r="B630" s="87"/>
    </row>
    <row r="631" spans="1:2" x14ac:dyDescent="0.3">
      <c r="A631" s="87"/>
      <c r="B631" s="87"/>
    </row>
    <row r="632" spans="1:2" x14ac:dyDescent="0.3">
      <c r="A632" s="87"/>
      <c r="B632" s="87"/>
    </row>
    <row r="633" spans="1:2" x14ac:dyDescent="0.3">
      <c r="A633" s="87"/>
      <c r="B633" s="87"/>
    </row>
    <row r="634" spans="1:2" x14ac:dyDescent="0.3">
      <c r="A634" s="87"/>
      <c r="B634" s="87"/>
    </row>
    <row r="635" spans="1:2" x14ac:dyDescent="0.3">
      <c r="A635" s="87"/>
      <c r="B635" s="87"/>
    </row>
    <row r="636" spans="1:2" x14ac:dyDescent="0.3">
      <c r="A636" s="87"/>
      <c r="B636" s="87"/>
    </row>
    <row r="637" spans="1:2" x14ac:dyDescent="0.3">
      <c r="A637" s="87"/>
      <c r="B637" s="87"/>
    </row>
    <row r="638" spans="1:2" x14ac:dyDescent="0.3">
      <c r="A638" s="87"/>
      <c r="B638" s="87"/>
    </row>
    <row r="639" spans="1:2" x14ac:dyDescent="0.3">
      <c r="A639" s="87"/>
      <c r="B639" s="87"/>
    </row>
    <row r="640" spans="1:2" x14ac:dyDescent="0.3">
      <c r="A640" s="87"/>
      <c r="B640" s="87"/>
    </row>
    <row r="641" spans="1:2" x14ac:dyDescent="0.3">
      <c r="A641" s="87"/>
      <c r="B641" s="87"/>
    </row>
    <row r="642" spans="1:2" x14ac:dyDescent="0.3">
      <c r="A642" s="87"/>
      <c r="B642" s="87"/>
    </row>
    <row r="643" spans="1:2" x14ac:dyDescent="0.3">
      <c r="A643" s="87"/>
      <c r="B643" s="87"/>
    </row>
    <row r="644" spans="1:2" x14ac:dyDescent="0.3">
      <c r="A644" s="87"/>
      <c r="B644" s="87"/>
    </row>
    <row r="645" spans="1:2" x14ac:dyDescent="0.3">
      <c r="A645" s="87"/>
      <c r="B645" s="87"/>
    </row>
    <row r="646" spans="1:2" x14ac:dyDescent="0.3">
      <c r="A646" s="87"/>
      <c r="B646" s="87"/>
    </row>
    <row r="647" spans="1:2" x14ac:dyDescent="0.3">
      <c r="A647" s="87"/>
      <c r="B647" s="87"/>
    </row>
    <row r="648" spans="1:2" x14ac:dyDescent="0.3">
      <c r="A648" s="87"/>
      <c r="B648" s="87"/>
    </row>
    <row r="649" spans="1:2" x14ac:dyDescent="0.3">
      <c r="A649" s="87"/>
      <c r="B649" s="87"/>
    </row>
    <row r="650" spans="1:2" x14ac:dyDescent="0.3">
      <c r="A650" s="87"/>
      <c r="B650" s="87"/>
    </row>
    <row r="651" spans="1:2" x14ac:dyDescent="0.3">
      <c r="A651" s="87"/>
      <c r="B651" s="87"/>
    </row>
    <row r="652" spans="1:2" x14ac:dyDescent="0.3">
      <c r="A652" s="87"/>
      <c r="B652" s="87"/>
    </row>
    <row r="653" spans="1:2" x14ac:dyDescent="0.3">
      <c r="A653" s="87"/>
      <c r="B653" s="87"/>
    </row>
    <row r="654" spans="1:2" x14ac:dyDescent="0.3">
      <c r="A654" s="87"/>
      <c r="B654" s="87"/>
    </row>
    <row r="655" spans="1:2" x14ac:dyDescent="0.3">
      <c r="A655" s="87"/>
      <c r="B655" s="87"/>
    </row>
    <row r="656" spans="1:2" x14ac:dyDescent="0.3">
      <c r="A656" s="87"/>
      <c r="B656" s="87"/>
    </row>
    <row r="657" spans="1:2" x14ac:dyDescent="0.3">
      <c r="A657" s="87"/>
      <c r="B657" s="87"/>
    </row>
    <row r="658" spans="1:2" x14ac:dyDescent="0.3">
      <c r="A658" s="87"/>
      <c r="B658" s="87"/>
    </row>
    <row r="659" spans="1:2" x14ac:dyDescent="0.3">
      <c r="A659" s="87"/>
      <c r="B659" s="87"/>
    </row>
    <row r="660" spans="1:2" x14ac:dyDescent="0.3">
      <c r="A660" s="87"/>
      <c r="B660" s="87"/>
    </row>
    <row r="661" spans="1:2" x14ac:dyDescent="0.3">
      <c r="A661" s="87"/>
      <c r="B661" s="87"/>
    </row>
    <row r="662" spans="1:2" x14ac:dyDescent="0.3">
      <c r="A662" s="87"/>
      <c r="B662" s="87"/>
    </row>
    <row r="663" spans="1:2" x14ac:dyDescent="0.3">
      <c r="A663" s="87"/>
      <c r="B663" s="87"/>
    </row>
    <row r="664" spans="1:2" x14ac:dyDescent="0.3">
      <c r="A664" s="87"/>
      <c r="B664" s="87"/>
    </row>
    <row r="665" spans="1:2" x14ac:dyDescent="0.3">
      <c r="A665" s="87"/>
      <c r="B665" s="87"/>
    </row>
    <row r="666" spans="1:2" x14ac:dyDescent="0.3">
      <c r="A666" s="87"/>
      <c r="B666" s="87"/>
    </row>
    <row r="667" spans="1:2" x14ac:dyDescent="0.3">
      <c r="A667" s="87"/>
      <c r="B667" s="87"/>
    </row>
    <row r="668" spans="1:2" x14ac:dyDescent="0.3">
      <c r="A668" s="87"/>
      <c r="B668" s="87"/>
    </row>
    <row r="669" spans="1:2" x14ac:dyDescent="0.3">
      <c r="A669" s="87"/>
      <c r="B669" s="87"/>
    </row>
    <row r="670" spans="1:2" x14ac:dyDescent="0.3">
      <c r="A670" s="87"/>
      <c r="B670" s="87"/>
    </row>
    <row r="671" spans="1:2" x14ac:dyDescent="0.3">
      <c r="A671" s="87"/>
      <c r="B671" s="87"/>
    </row>
    <row r="672" spans="1:2" x14ac:dyDescent="0.3">
      <c r="A672" s="87"/>
      <c r="B672" s="87"/>
    </row>
    <row r="673" spans="1:2" x14ac:dyDescent="0.3">
      <c r="A673" s="87"/>
      <c r="B673" s="87"/>
    </row>
    <row r="674" spans="1:2" x14ac:dyDescent="0.3">
      <c r="A674" s="87"/>
      <c r="B674" s="87"/>
    </row>
    <row r="675" spans="1:2" x14ac:dyDescent="0.3">
      <c r="A675" s="87"/>
      <c r="B675" s="87"/>
    </row>
    <row r="676" spans="1:2" x14ac:dyDescent="0.3">
      <c r="A676" s="87"/>
      <c r="B676" s="87"/>
    </row>
    <row r="677" spans="1:2" x14ac:dyDescent="0.3">
      <c r="A677" s="87"/>
      <c r="B677" s="87"/>
    </row>
    <row r="678" spans="1:2" x14ac:dyDescent="0.3">
      <c r="A678" s="87"/>
      <c r="B678" s="87"/>
    </row>
    <row r="679" spans="1:2" x14ac:dyDescent="0.3">
      <c r="A679" s="87"/>
      <c r="B679" s="87"/>
    </row>
    <row r="680" spans="1:2" x14ac:dyDescent="0.3">
      <c r="A680" s="87"/>
      <c r="B680" s="87"/>
    </row>
    <row r="681" spans="1:2" x14ac:dyDescent="0.3">
      <c r="A681" s="87"/>
      <c r="B681" s="87"/>
    </row>
    <row r="682" spans="1:2" x14ac:dyDescent="0.3">
      <c r="A682" s="87"/>
      <c r="B682" s="87"/>
    </row>
    <row r="683" spans="1:2" x14ac:dyDescent="0.3">
      <c r="A683" s="87"/>
      <c r="B683" s="87"/>
    </row>
    <row r="684" spans="1:2" x14ac:dyDescent="0.3">
      <c r="A684" s="87"/>
      <c r="B684" s="87"/>
    </row>
    <row r="685" spans="1:2" x14ac:dyDescent="0.3">
      <c r="A685" s="87"/>
      <c r="B685" s="87"/>
    </row>
    <row r="686" spans="1:2" x14ac:dyDescent="0.3">
      <c r="A686" s="87"/>
      <c r="B686" s="87"/>
    </row>
    <row r="687" spans="1:2" x14ac:dyDescent="0.3">
      <c r="A687" s="87"/>
      <c r="B687" s="87"/>
    </row>
    <row r="688" spans="1:2" x14ac:dyDescent="0.3">
      <c r="A688" s="87"/>
      <c r="B688" s="87"/>
    </row>
    <row r="689" spans="1:2" x14ac:dyDescent="0.3">
      <c r="A689" s="87"/>
      <c r="B689" s="87"/>
    </row>
    <row r="690" spans="1:2" x14ac:dyDescent="0.3">
      <c r="A690" s="87"/>
      <c r="B690" s="87"/>
    </row>
    <row r="691" spans="1:2" x14ac:dyDescent="0.3">
      <c r="A691" s="87"/>
      <c r="B691" s="87"/>
    </row>
    <row r="692" spans="1:2" x14ac:dyDescent="0.3">
      <c r="A692" s="87"/>
      <c r="B692" s="87"/>
    </row>
    <row r="693" spans="1:2" x14ac:dyDescent="0.3">
      <c r="A693" s="87"/>
      <c r="B693" s="87"/>
    </row>
    <row r="694" spans="1:2" x14ac:dyDescent="0.3">
      <c r="A694" s="87"/>
      <c r="B694" s="87"/>
    </row>
    <row r="695" spans="1:2" x14ac:dyDescent="0.3">
      <c r="A695" s="87"/>
      <c r="B695" s="87"/>
    </row>
    <row r="696" spans="1:2" x14ac:dyDescent="0.3">
      <c r="A696" s="87"/>
      <c r="B696" s="87"/>
    </row>
    <row r="697" spans="1:2" x14ac:dyDescent="0.3">
      <c r="A697" s="87"/>
      <c r="B697" s="87"/>
    </row>
    <row r="698" spans="1:2" x14ac:dyDescent="0.3">
      <c r="A698" s="87"/>
      <c r="B698" s="87"/>
    </row>
    <row r="699" spans="1:2" x14ac:dyDescent="0.3">
      <c r="A699" s="87"/>
      <c r="B699" s="87"/>
    </row>
    <row r="700" spans="1:2" x14ac:dyDescent="0.3">
      <c r="A700" s="87"/>
      <c r="B700" s="87"/>
    </row>
    <row r="701" spans="1:2" x14ac:dyDescent="0.3">
      <c r="A701" s="87"/>
      <c r="B701" s="87"/>
    </row>
    <row r="702" spans="1:2" x14ac:dyDescent="0.3">
      <c r="A702" s="87"/>
      <c r="B702" s="87"/>
    </row>
    <row r="703" spans="1:2" x14ac:dyDescent="0.3">
      <c r="A703" s="87"/>
      <c r="B703" s="87"/>
    </row>
    <row r="704" spans="1:2" x14ac:dyDescent="0.3">
      <c r="A704" s="87"/>
      <c r="B704" s="87"/>
    </row>
    <row r="705" spans="1:2" x14ac:dyDescent="0.3">
      <c r="A705" s="87"/>
      <c r="B705" s="87"/>
    </row>
    <row r="706" spans="1:2" x14ac:dyDescent="0.3">
      <c r="A706" s="87"/>
      <c r="B706" s="87"/>
    </row>
    <row r="707" spans="1:2" x14ac:dyDescent="0.3">
      <c r="A707" s="87"/>
      <c r="B707" s="87"/>
    </row>
    <row r="708" spans="1:2" x14ac:dyDescent="0.3">
      <c r="A708" s="87"/>
      <c r="B708" s="87"/>
    </row>
    <row r="709" spans="1:2" x14ac:dyDescent="0.3">
      <c r="A709" s="87"/>
      <c r="B709" s="87"/>
    </row>
    <row r="710" spans="1:2" x14ac:dyDescent="0.3">
      <c r="A710" s="87"/>
      <c r="B710" s="87"/>
    </row>
    <row r="711" spans="1:2" x14ac:dyDescent="0.3">
      <c r="A711" s="87"/>
      <c r="B711" s="87"/>
    </row>
    <row r="712" spans="1:2" x14ac:dyDescent="0.3">
      <c r="A712" s="87"/>
      <c r="B712" s="87"/>
    </row>
    <row r="713" spans="1:2" x14ac:dyDescent="0.3">
      <c r="A713" s="87"/>
      <c r="B713" s="87"/>
    </row>
    <row r="714" spans="1:2" x14ac:dyDescent="0.3">
      <c r="A714" s="87"/>
      <c r="B714" s="87"/>
    </row>
    <row r="715" spans="1:2" x14ac:dyDescent="0.3">
      <c r="A715" s="87"/>
      <c r="B715" s="87"/>
    </row>
    <row r="716" spans="1:2" x14ac:dyDescent="0.3">
      <c r="A716" s="87"/>
      <c r="B716" s="87"/>
    </row>
    <row r="717" spans="1:2" x14ac:dyDescent="0.3">
      <c r="A717" s="87"/>
      <c r="B717" s="87"/>
    </row>
    <row r="718" spans="1:2" x14ac:dyDescent="0.3">
      <c r="A718" s="87"/>
      <c r="B718" s="87"/>
    </row>
    <row r="719" spans="1:2" x14ac:dyDescent="0.3">
      <c r="A719" s="87"/>
      <c r="B719" s="87"/>
    </row>
    <row r="720" spans="1:2" x14ac:dyDescent="0.3">
      <c r="A720" s="87"/>
      <c r="B720" s="87"/>
    </row>
    <row r="721" spans="1:2" x14ac:dyDescent="0.3">
      <c r="A721" s="87"/>
      <c r="B721" s="87"/>
    </row>
    <row r="722" spans="1:2" x14ac:dyDescent="0.3">
      <c r="A722" s="87"/>
      <c r="B722" s="87"/>
    </row>
    <row r="723" spans="1:2" x14ac:dyDescent="0.3">
      <c r="A723" s="87"/>
      <c r="B723" s="87"/>
    </row>
    <row r="724" spans="1:2" x14ac:dyDescent="0.3">
      <c r="A724" s="87"/>
      <c r="B724" s="87"/>
    </row>
    <row r="725" spans="1:2" x14ac:dyDescent="0.3">
      <c r="A725" s="87"/>
      <c r="B725" s="87"/>
    </row>
    <row r="726" spans="1:2" x14ac:dyDescent="0.3">
      <c r="A726" s="87"/>
      <c r="B726" s="87"/>
    </row>
    <row r="727" spans="1:2" x14ac:dyDescent="0.3">
      <c r="A727" s="87"/>
      <c r="B727" s="87"/>
    </row>
    <row r="728" spans="1:2" x14ac:dyDescent="0.3">
      <c r="A728" s="87"/>
      <c r="B728" s="87"/>
    </row>
    <row r="729" spans="1:2" x14ac:dyDescent="0.3">
      <c r="A729" s="87"/>
      <c r="B729" s="87"/>
    </row>
    <row r="730" spans="1:2" x14ac:dyDescent="0.3">
      <c r="A730" s="87"/>
      <c r="B730" s="87"/>
    </row>
    <row r="731" spans="1:2" x14ac:dyDescent="0.3">
      <c r="A731" s="87"/>
      <c r="B731" s="87"/>
    </row>
    <row r="732" spans="1:2" x14ac:dyDescent="0.3">
      <c r="A732" s="87"/>
      <c r="B732" s="87"/>
    </row>
    <row r="733" spans="1:2" x14ac:dyDescent="0.3">
      <c r="A733" s="87"/>
      <c r="B733" s="87"/>
    </row>
    <row r="734" spans="1:2" x14ac:dyDescent="0.3">
      <c r="A734" s="87"/>
      <c r="B734" s="87"/>
    </row>
    <row r="735" spans="1:2" x14ac:dyDescent="0.3">
      <c r="A735" s="87"/>
      <c r="B735" s="87"/>
    </row>
    <row r="736" spans="1:2" x14ac:dyDescent="0.3">
      <c r="A736" s="87"/>
      <c r="B736" s="87"/>
    </row>
    <row r="737" spans="1:2" x14ac:dyDescent="0.3">
      <c r="A737" s="87"/>
      <c r="B737" s="87"/>
    </row>
    <row r="738" spans="1:2" x14ac:dyDescent="0.3">
      <c r="A738" s="87"/>
      <c r="B738" s="87"/>
    </row>
    <row r="739" spans="1:2" x14ac:dyDescent="0.3">
      <c r="A739" s="87"/>
      <c r="B739" s="87"/>
    </row>
    <row r="740" spans="1:2" x14ac:dyDescent="0.3">
      <c r="A740" s="87"/>
      <c r="B740" s="87"/>
    </row>
    <row r="741" spans="1:2" x14ac:dyDescent="0.3">
      <c r="A741" s="87"/>
      <c r="B741" s="87"/>
    </row>
    <row r="742" spans="1:2" x14ac:dyDescent="0.3">
      <c r="A742" s="87"/>
      <c r="B742" s="87"/>
    </row>
    <row r="743" spans="1:2" x14ac:dyDescent="0.3">
      <c r="A743" s="87"/>
      <c r="B743" s="87"/>
    </row>
    <row r="744" spans="1:2" x14ac:dyDescent="0.3">
      <c r="A744" s="87"/>
      <c r="B744" s="87"/>
    </row>
    <row r="745" spans="1:2" x14ac:dyDescent="0.3">
      <c r="A745" s="87"/>
      <c r="B745" s="87"/>
    </row>
    <row r="746" spans="1:2" x14ac:dyDescent="0.3">
      <c r="A746" s="87"/>
      <c r="B746" s="87"/>
    </row>
    <row r="747" spans="1:2" x14ac:dyDescent="0.3">
      <c r="A747" s="87"/>
      <c r="B747" s="87"/>
    </row>
    <row r="748" spans="1:2" x14ac:dyDescent="0.3">
      <c r="A748" s="87"/>
      <c r="B748" s="87"/>
    </row>
    <row r="749" spans="1:2" x14ac:dyDescent="0.3">
      <c r="A749" s="87"/>
      <c r="B749" s="87"/>
    </row>
    <row r="750" spans="1:2" x14ac:dyDescent="0.3">
      <c r="A750" s="87"/>
      <c r="B750" s="87"/>
    </row>
    <row r="751" spans="1:2" x14ac:dyDescent="0.3">
      <c r="A751" s="87"/>
      <c r="B751" s="87"/>
    </row>
    <row r="752" spans="1:2" x14ac:dyDescent="0.3">
      <c r="A752" s="87"/>
      <c r="B752" s="87"/>
    </row>
    <row r="753" spans="1:2" x14ac:dyDescent="0.3">
      <c r="A753" s="87"/>
      <c r="B753" s="87"/>
    </row>
    <row r="754" spans="1:2" x14ac:dyDescent="0.3">
      <c r="A754" s="87"/>
      <c r="B754" s="87"/>
    </row>
    <row r="755" spans="1:2" x14ac:dyDescent="0.3">
      <c r="A755" s="87"/>
      <c r="B755" s="87"/>
    </row>
    <row r="756" spans="1:2" x14ac:dyDescent="0.3">
      <c r="A756" s="87"/>
      <c r="B756" s="87"/>
    </row>
    <row r="757" spans="1:2" x14ac:dyDescent="0.3">
      <c r="A757" s="87"/>
      <c r="B757" s="87"/>
    </row>
    <row r="758" spans="1:2" x14ac:dyDescent="0.3">
      <c r="A758" s="87"/>
      <c r="B758" s="87"/>
    </row>
    <row r="759" spans="1:2" x14ac:dyDescent="0.3">
      <c r="A759" s="87"/>
      <c r="B759" s="87"/>
    </row>
    <row r="760" spans="1:2" x14ac:dyDescent="0.3">
      <c r="A760" s="87"/>
      <c r="B760" s="87"/>
    </row>
    <row r="761" spans="1:2" x14ac:dyDescent="0.3">
      <c r="A761" s="87"/>
      <c r="B761" s="87"/>
    </row>
    <row r="762" spans="1:2" x14ac:dyDescent="0.3">
      <c r="A762" s="87"/>
      <c r="B762" s="87"/>
    </row>
    <row r="763" spans="1:2" x14ac:dyDescent="0.3">
      <c r="A763" s="87"/>
      <c r="B763" s="87"/>
    </row>
    <row r="764" spans="1:2" x14ac:dyDescent="0.3">
      <c r="A764" s="87"/>
      <c r="B764" s="87"/>
    </row>
    <row r="765" spans="1:2" x14ac:dyDescent="0.3">
      <c r="A765" s="87"/>
      <c r="B765" s="87"/>
    </row>
    <row r="766" spans="1:2" x14ac:dyDescent="0.3">
      <c r="A766" s="87"/>
      <c r="B766" s="87"/>
    </row>
    <row r="767" spans="1:2" x14ac:dyDescent="0.3">
      <c r="A767" s="87"/>
      <c r="B767" s="87"/>
    </row>
    <row r="768" spans="1:2" x14ac:dyDescent="0.3">
      <c r="A768" s="87"/>
      <c r="B768" s="87"/>
    </row>
    <row r="769" spans="1:2" x14ac:dyDescent="0.3">
      <c r="A769" s="87"/>
      <c r="B769" s="87"/>
    </row>
    <row r="770" spans="1:2" x14ac:dyDescent="0.3">
      <c r="A770" s="87"/>
      <c r="B770" s="87"/>
    </row>
    <row r="771" spans="1:2" x14ac:dyDescent="0.3">
      <c r="A771" s="87"/>
      <c r="B771" s="87"/>
    </row>
    <row r="772" spans="1:2" x14ac:dyDescent="0.3">
      <c r="A772" s="87"/>
      <c r="B772" s="87"/>
    </row>
    <row r="773" spans="1:2" x14ac:dyDescent="0.3">
      <c r="A773" s="87"/>
      <c r="B773" s="87"/>
    </row>
    <row r="774" spans="1:2" x14ac:dyDescent="0.3">
      <c r="A774" s="87"/>
      <c r="B774" s="87"/>
    </row>
    <row r="775" spans="1:2" x14ac:dyDescent="0.3">
      <c r="A775" s="87"/>
      <c r="B775" s="87"/>
    </row>
    <row r="776" spans="1:2" x14ac:dyDescent="0.3">
      <c r="A776" s="87"/>
      <c r="B776" s="87"/>
    </row>
    <row r="777" spans="1:2" x14ac:dyDescent="0.3">
      <c r="A777" s="87"/>
      <c r="B777" s="87"/>
    </row>
    <row r="778" spans="1:2" x14ac:dyDescent="0.3">
      <c r="A778" s="87"/>
      <c r="B778" s="87"/>
    </row>
    <row r="779" spans="1:2" x14ac:dyDescent="0.3">
      <c r="A779" s="87"/>
      <c r="B779" s="87"/>
    </row>
    <row r="780" spans="1:2" x14ac:dyDescent="0.3">
      <c r="A780" s="87"/>
      <c r="B780" s="87"/>
    </row>
    <row r="781" spans="1:2" x14ac:dyDescent="0.3">
      <c r="A781" s="87"/>
      <c r="B781" s="87"/>
    </row>
    <row r="782" spans="1:2" x14ac:dyDescent="0.3">
      <c r="A782" s="87"/>
      <c r="B782" s="87"/>
    </row>
    <row r="783" spans="1:2" x14ac:dyDescent="0.3">
      <c r="A783" s="87"/>
      <c r="B783" s="87"/>
    </row>
    <row r="784" spans="1:2" x14ac:dyDescent="0.3">
      <c r="A784" s="87"/>
      <c r="B784" s="87"/>
    </row>
    <row r="785" spans="1:2" x14ac:dyDescent="0.3">
      <c r="A785" s="87"/>
      <c r="B785" s="87"/>
    </row>
    <row r="786" spans="1:2" x14ac:dyDescent="0.3">
      <c r="A786" s="87"/>
      <c r="B786" s="87"/>
    </row>
    <row r="787" spans="1:2" x14ac:dyDescent="0.3">
      <c r="A787" s="87"/>
      <c r="B787" s="87"/>
    </row>
    <row r="788" spans="1:2" x14ac:dyDescent="0.3">
      <c r="A788" s="87"/>
      <c r="B788" s="87"/>
    </row>
    <row r="789" spans="1:2" x14ac:dyDescent="0.3">
      <c r="A789" s="87"/>
      <c r="B789" s="87"/>
    </row>
    <row r="790" spans="1:2" x14ac:dyDescent="0.3">
      <c r="A790" s="87"/>
      <c r="B790" s="87"/>
    </row>
    <row r="791" spans="1:2" x14ac:dyDescent="0.3">
      <c r="A791" s="87"/>
      <c r="B791" s="87"/>
    </row>
    <row r="792" spans="1:2" x14ac:dyDescent="0.3">
      <c r="A792" s="87"/>
      <c r="B792" s="87"/>
    </row>
    <row r="793" spans="1:2" x14ac:dyDescent="0.3">
      <c r="A793" s="87"/>
      <c r="B793" s="87"/>
    </row>
    <row r="794" spans="1:2" x14ac:dyDescent="0.3">
      <c r="A794" s="87"/>
      <c r="B794" s="87"/>
    </row>
    <row r="795" spans="1:2" x14ac:dyDescent="0.3">
      <c r="A795" s="87"/>
      <c r="B795" s="87"/>
    </row>
    <row r="796" spans="1:2" x14ac:dyDescent="0.3">
      <c r="A796" s="87"/>
      <c r="B796" s="87"/>
    </row>
    <row r="797" spans="1:2" x14ac:dyDescent="0.3">
      <c r="A797" s="87"/>
      <c r="B797" s="87"/>
    </row>
    <row r="798" spans="1:2" x14ac:dyDescent="0.3">
      <c r="A798" s="87"/>
      <c r="B798" s="87"/>
    </row>
    <row r="799" spans="1:2" x14ac:dyDescent="0.3">
      <c r="A799" s="87"/>
      <c r="B799" s="87"/>
    </row>
    <row r="800" spans="1:2" x14ac:dyDescent="0.3">
      <c r="A800" s="87"/>
      <c r="B800" s="87"/>
    </row>
    <row r="801" spans="1:2" x14ac:dyDescent="0.3">
      <c r="A801" s="87"/>
      <c r="B801" s="87"/>
    </row>
    <row r="802" spans="1:2" x14ac:dyDescent="0.3">
      <c r="A802" s="87"/>
      <c r="B802" s="87"/>
    </row>
    <row r="803" spans="1:2" x14ac:dyDescent="0.3">
      <c r="A803" s="87"/>
      <c r="B803" s="87"/>
    </row>
    <row r="804" spans="1:2" x14ac:dyDescent="0.3">
      <c r="A804" s="87"/>
      <c r="B804" s="87"/>
    </row>
    <row r="805" spans="1:2" x14ac:dyDescent="0.3">
      <c r="A805" s="87"/>
      <c r="B805" s="87"/>
    </row>
    <row r="806" spans="1:2" x14ac:dyDescent="0.3">
      <c r="A806" s="87"/>
      <c r="B806" s="87"/>
    </row>
    <row r="807" spans="1:2" x14ac:dyDescent="0.3">
      <c r="A807" s="87"/>
      <c r="B807" s="87"/>
    </row>
    <row r="808" spans="1:2" x14ac:dyDescent="0.3">
      <c r="A808" s="87"/>
      <c r="B808" s="87"/>
    </row>
    <row r="809" spans="1:2" x14ac:dyDescent="0.3">
      <c r="A809" s="87"/>
      <c r="B809" s="87"/>
    </row>
    <row r="810" spans="1:2" x14ac:dyDescent="0.3">
      <c r="A810" s="87"/>
      <c r="B810" s="87"/>
    </row>
    <row r="811" spans="1:2" x14ac:dyDescent="0.3">
      <c r="A811" s="87"/>
      <c r="B811" s="87"/>
    </row>
    <row r="812" spans="1:2" x14ac:dyDescent="0.3">
      <c r="A812" s="87"/>
      <c r="B812" s="87"/>
    </row>
    <row r="813" spans="1:2" x14ac:dyDescent="0.3">
      <c r="A813" s="87"/>
      <c r="B813" s="87"/>
    </row>
    <row r="814" spans="1:2" x14ac:dyDescent="0.3">
      <c r="A814" s="87"/>
      <c r="B814" s="87"/>
    </row>
    <row r="815" spans="1:2" x14ac:dyDescent="0.3">
      <c r="A815" s="87"/>
      <c r="B815" s="87"/>
    </row>
    <row r="816" spans="1:2" x14ac:dyDescent="0.3">
      <c r="A816" s="87"/>
      <c r="B816" s="87"/>
    </row>
    <row r="817" spans="1:2" x14ac:dyDescent="0.3">
      <c r="A817" s="87"/>
      <c r="B817" s="87"/>
    </row>
    <row r="818" spans="1:2" x14ac:dyDescent="0.3">
      <c r="A818" s="87"/>
      <c r="B818" s="8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8"/>
  <sheetViews>
    <sheetView topLeftCell="A115" workbookViewId="0">
      <selection activeCell="B22" sqref="B22"/>
    </sheetView>
  </sheetViews>
  <sheetFormatPr defaultRowHeight="14.4" x14ac:dyDescent="0.3"/>
  <cols>
    <col min="1" max="1" width="16.109375" customWidth="1"/>
    <col min="2" max="2" width="10.88671875"/>
  </cols>
  <sheetData>
    <row r="1" spans="1:2" ht="26.4" x14ac:dyDescent="0.3">
      <c r="A1" s="104" t="s">
        <v>292</v>
      </c>
      <c r="B1" s="159" t="s">
        <v>293</v>
      </c>
    </row>
    <row r="2" spans="1:2" ht="26.4" x14ac:dyDescent="0.3">
      <c r="A2" s="104" t="s">
        <v>294</v>
      </c>
      <c r="B2" s="160"/>
    </row>
    <row r="3" spans="1:2" x14ac:dyDescent="0.3">
      <c r="A3" s="104" t="s">
        <v>34</v>
      </c>
      <c r="B3" s="161"/>
    </row>
    <row r="4" spans="1:2" ht="51" x14ac:dyDescent="0.3">
      <c r="A4" s="105" t="s">
        <v>330</v>
      </c>
      <c r="B4" s="106">
        <v>4942.8</v>
      </c>
    </row>
    <row r="5" spans="1:2" x14ac:dyDescent="0.3">
      <c r="A5" s="107" t="s">
        <v>278</v>
      </c>
      <c r="B5" s="108">
        <v>4558</v>
      </c>
    </row>
    <row r="6" spans="1:2" x14ac:dyDescent="0.3">
      <c r="A6" s="109" t="s">
        <v>4</v>
      </c>
      <c r="B6" s="110">
        <v>54.4</v>
      </c>
    </row>
    <row r="7" spans="1:2" x14ac:dyDescent="0.3">
      <c r="A7" s="109" t="s">
        <v>5</v>
      </c>
      <c r="B7" s="110">
        <v>43</v>
      </c>
    </row>
    <row r="8" spans="1:2" x14ac:dyDescent="0.3">
      <c r="A8" s="109" t="s">
        <v>6</v>
      </c>
      <c r="B8" s="110">
        <v>63.5</v>
      </c>
    </row>
    <row r="9" spans="1:2" x14ac:dyDescent="0.3">
      <c r="A9" s="109" t="s">
        <v>7</v>
      </c>
      <c r="B9" s="110">
        <v>45</v>
      </c>
    </row>
    <row r="10" spans="1:2" x14ac:dyDescent="0.3">
      <c r="A10" s="109" t="s">
        <v>8</v>
      </c>
      <c r="B10" s="110">
        <v>53.4</v>
      </c>
    </row>
    <row r="11" spans="1:2" x14ac:dyDescent="0.3">
      <c r="A11" s="109" t="s">
        <v>9</v>
      </c>
      <c r="B11" s="110">
        <v>28.3</v>
      </c>
    </row>
    <row r="12" spans="1:2" x14ac:dyDescent="0.3">
      <c r="A12" s="109" t="s">
        <v>10</v>
      </c>
      <c r="B12" s="110">
        <v>70.400000000000006</v>
      </c>
    </row>
    <row r="13" spans="1:2" x14ac:dyDescent="0.3">
      <c r="A13" s="109" t="s">
        <v>11</v>
      </c>
      <c r="B13" s="110">
        <v>43</v>
      </c>
    </row>
    <row r="14" spans="1:2" x14ac:dyDescent="0.3">
      <c r="A14" s="109" t="s">
        <v>12</v>
      </c>
      <c r="B14" s="110">
        <v>63.5</v>
      </c>
    </row>
    <row r="15" spans="1:2" x14ac:dyDescent="0.3">
      <c r="A15" s="109" t="s">
        <v>13</v>
      </c>
      <c r="B15" s="110">
        <v>45</v>
      </c>
    </row>
    <row r="16" spans="1:2" x14ac:dyDescent="0.3">
      <c r="A16" s="109" t="s">
        <v>14</v>
      </c>
      <c r="B16" s="110">
        <v>53.4</v>
      </c>
    </row>
    <row r="17" spans="1:2" x14ac:dyDescent="0.3">
      <c r="A17" s="109" t="s">
        <v>15</v>
      </c>
      <c r="B17" s="110">
        <v>29.2</v>
      </c>
    </row>
    <row r="18" spans="1:2" x14ac:dyDescent="0.3">
      <c r="A18" s="109" t="s">
        <v>16</v>
      </c>
      <c r="B18" s="110">
        <v>28.3</v>
      </c>
    </row>
    <row r="19" spans="1:2" x14ac:dyDescent="0.3">
      <c r="A19" s="109" t="s">
        <v>17</v>
      </c>
      <c r="B19" s="110">
        <v>70.3</v>
      </c>
    </row>
    <row r="20" spans="1:2" x14ac:dyDescent="0.3">
      <c r="A20" s="109" t="s">
        <v>177</v>
      </c>
      <c r="B20" s="110">
        <v>43</v>
      </c>
    </row>
    <row r="21" spans="1:2" x14ac:dyDescent="0.3">
      <c r="A21" s="109" t="s">
        <v>178</v>
      </c>
      <c r="B21" s="110">
        <v>63.5</v>
      </c>
    </row>
    <row r="22" spans="1:2" x14ac:dyDescent="0.3">
      <c r="A22" s="109" t="s">
        <v>179</v>
      </c>
      <c r="B22" s="110">
        <v>45</v>
      </c>
    </row>
    <row r="23" spans="1:2" x14ac:dyDescent="0.3">
      <c r="A23" s="109" t="s">
        <v>180</v>
      </c>
      <c r="B23" s="110">
        <v>53.4</v>
      </c>
    </row>
    <row r="24" spans="1:2" x14ac:dyDescent="0.3">
      <c r="A24" s="109" t="s">
        <v>181</v>
      </c>
      <c r="B24" s="110">
        <v>28.3</v>
      </c>
    </row>
    <row r="25" spans="1:2" x14ac:dyDescent="0.3">
      <c r="A25" s="109" t="s">
        <v>182</v>
      </c>
      <c r="B25" s="110">
        <v>70.3</v>
      </c>
    </row>
    <row r="26" spans="1:2" x14ac:dyDescent="0.3">
      <c r="A26" s="109" t="s">
        <v>183</v>
      </c>
      <c r="B26" s="110">
        <v>43</v>
      </c>
    </row>
    <row r="27" spans="1:2" x14ac:dyDescent="0.3">
      <c r="A27" s="109" t="s">
        <v>184</v>
      </c>
      <c r="B27" s="110">
        <v>63.5</v>
      </c>
    </row>
    <row r="28" spans="1:2" x14ac:dyDescent="0.3">
      <c r="A28" s="109" t="s">
        <v>18</v>
      </c>
      <c r="B28" s="110">
        <v>71.2</v>
      </c>
    </row>
    <row r="29" spans="1:2" x14ac:dyDescent="0.3">
      <c r="A29" s="109" t="s">
        <v>185</v>
      </c>
      <c r="B29" s="110">
        <v>45</v>
      </c>
    </row>
    <row r="30" spans="1:2" x14ac:dyDescent="0.3">
      <c r="A30" s="109" t="s">
        <v>186</v>
      </c>
      <c r="B30" s="110">
        <v>53.4</v>
      </c>
    </row>
    <row r="31" spans="1:2" x14ac:dyDescent="0.3">
      <c r="A31" s="109" t="s">
        <v>187</v>
      </c>
      <c r="B31" s="110">
        <v>28.3</v>
      </c>
    </row>
    <row r="32" spans="1:2" x14ac:dyDescent="0.3">
      <c r="A32" s="109" t="s">
        <v>188</v>
      </c>
      <c r="B32" s="110">
        <v>70.3</v>
      </c>
    </row>
    <row r="33" spans="1:2" x14ac:dyDescent="0.3">
      <c r="A33" s="109" t="s">
        <v>189</v>
      </c>
      <c r="B33" s="110">
        <v>43</v>
      </c>
    </row>
    <row r="34" spans="1:2" x14ac:dyDescent="0.3">
      <c r="A34" s="109" t="s">
        <v>190</v>
      </c>
      <c r="B34" s="110">
        <v>63.5</v>
      </c>
    </row>
    <row r="35" spans="1:2" x14ac:dyDescent="0.3">
      <c r="A35" s="109" t="s">
        <v>191</v>
      </c>
      <c r="B35" s="110">
        <v>45</v>
      </c>
    </row>
    <row r="36" spans="1:2" x14ac:dyDescent="0.3">
      <c r="A36" s="109" t="s">
        <v>192</v>
      </c>
      <c r="B36" s="110">
        <v>53.4</v>
      </c>
    </row>
    <row r="37" spans="1:2" x14ac:dyDescent="0.3">
      <c r="A37" s="109" t="s">
        <v>193</v>
      </c>
      <c r="B37" s="110">
        <v>28.3</v>
      </c>
    </row>
    <row r="38" spans="1:2" x14ac:dyDescent="0.3">
      <c r="A38" s="109" t="s">
        <v>194</v>
      </c>
      <c r="B38" s="110">
        <v>70.3</v>
      </c>
    </row>
    <row r="39" spans="1:2" x14ac:dyDescent="0.3">
      <c r="A39" s="109" t="s">
        <v>19</v>
      </c>
      <c r="B39" s="110">
        <v>44.3</v>
      </c>
    </row>
    <row r="40" spans="1:2" x14ac:dyDescent="0.3">
      <c r="A40" s="109" t="s">
        <v>195</v>
      </c>
      <c r="B40" s="110">
        <v>43</v>
      </c>
    </row>
    <row r="41" spans="1:2" x14ac:dyDescent="0.3">
      <c r="A41" s="109" t="s">
        <v>196</v>
      </c>
      <c r="B41" s="110">
        <v>63.5</v>
      </c>
    </row>
    <row r="42" spans="1:2" x14ac:dyDescent="0.3">
      <c r="A42" s="109" t="s">
        <v>197</v>
      </c>
      <c r="B42" s="110">
        <v>45</v>
      </c>
    </row>
    <row r="43" spans="1:2" x14ac:dyDescent="0.3">
      <c r="A43" s="109" t="s">
        <v>198</v>
      </c>
      <c r="B43" s="110">
        <v>53.4</v>
      </c>
    </row>
    <row r="44" spans="1:2" x14ac:dyDescent="0.3">
      <c r="A44" s="109" t="s">
        <v>199</v>
      </c>
      <c r="B44" s="110">
        <v>28.3</v>
      </c>
    </row>
    <row r="45" spans="1:2" x14ac:dyDescent="0.3">
      <c r="A45" s="109" t="s">
        <v>200</v>
      </c>
      <c r="B45" s="110">
        <v>70.3</v>
      </c>
    </row>
    <row r="46" spans="1:2" x14ac:dyDescent="0.3">
      <c r="A46" s="109" t="s">
        <v>201</v>
      </c>
      <c r="B46" s="110">
        <v>43</v>
      </c>
    </row>
    <row r="47" spans="1:2" x14ac:dyDescent="0.3">
      <c r="A47" s="109" t="s">
        <v>202</v>
      </c>
      <c r="B47" s="110">
        <v>63.5</v>
      </c>
    </row>
    <row r="48" spans="1:2" x14ac:dyDescent="0.3">
      <c r="A48" s="109" t="s">
        <v>203</v>
      </c>
      <c r="B48" s="110">
        <v>45</v>
      </c>
    </row>
    <row r="49" spans="1:2" x14ac:dyDescent="0.3">
      <c r="A49" s="109" t="s">
        <v>204</v>
      </c>
      <c r="B49" s="110">
        <v>53.4</v>
      </c>
    </row>
    <row r="50" spans="1:2" x14ac:dyDescent="0.3">
      <c r="A50" s="109" t="s">
        <v>20</v>
      </c>
      <c r="B50" s="110">
        <v>63.8</v>
      </c>
    </row>
    <row r="51" spans="1:2" x14ac:dyDescent="0.3">
      <c r="A51" s="109" t="s">
        <v>205</v>
      </c>
      <c r="B51" s="110">
        <v>28.3</v>
      </c>
    </row>
    <row r="52" spans="1:2" x14ac:dyDescent="0.3">
      <c r="A52" s="109" t="s">
        <v>206</v>
      </c>
      <c r="B52" s="110">
        <v>70.3</v>
      </c>
    </row>
    <row r="53" spans="1:2" x14ac:dyDescent="0.3">
      <c r="A53" s="109" t="s">
        <v>207</v>
      </c>
      <c r="B53" s="110">
        <v>43</v>
      </c>
    </row>
    <row r="54" spans="1:2" x14ac:dyDescent="0.3">
      <c r="A54" s="109" t="s">
        <v>208</v>
      </c>
      <c r="B54" s="110">
        <v>63.5</v>
      </c>
    </row>
    <row r="55" spans="1:2" x14ac:dyDescent="0.3">
      <c r="A55" s="109" t="s">
        <v>209</v>
      </c>
      <c r="B55" s="110">
        <v>45</v>
      </c>
    </row>
    <row r="56" spans="1:2" x14ac:dyDescent="0.3">
      <c r="A56" s="109" t="s">
        <v>210</v>
      </c>
      <c r="B56" s="110">
        <v>53.4</v>
      </c>
    </row>
    <row r="57" spans="1:2" x14ac:dyDescent="0.3">
      <c r="A57" s="109" t="s">
        <v>211</v>
      </c>
      <c r="B57" s="110">
        <v>28.3</v>
      </c>
    </row>
    <row r="58" spans="1:2" x14ac:dyDescent="0.3">
      <c r="A58" s="109" t="s">
        <v>212</v>
      </c>
      <c r="B58" s="110">
        <v>70.3</v>
      </c>
    </row>
    <row r="59" spans="1:2" x14ac:dyDescent="0.3">
      <c r="A59" s="109" t="s">
        <v>213</v>
      </c>
      <c r="B59" s="110">
        <v>43</v>
      </c>
    </row>
    <row r="60" spans="1:2" x14ac:dyDescent="0.3">
      <c r="A60" s="109" t="s">
        <v>214</v>
      </c>
      <c r="B60" s="110">
        <v>63.5</v>
      </c>
    </row>
    <row r="61" spans="1:2" x14ac:dyDescent="0.3">
      <c r="A61" s="109" t="s">
        <v>21</v>
      </c>
      <c r="B61" s="110">
        <v>45.9</v>
      </c>
    </row>
    <row r="62" spans="1:2" x14ac:dyDescent="0.3">
      <c r="A62" s="109" t="s">
        <v>215</v>
      </c>
      <c r="B62" s="110">
        <v>45</v>
      </c>
    </row>
    <row r="63" spans="1:2" x14ac:dyDescent="0.3">
      <c r="A63" s="109" t="s">
        <v>216</v>
      </c>
      <c r="B63" s="110">
        <v>53.4</v>
      </c>
    </row>
    <row r="64" spans="1:2" x14ac:dyDescent="0.3">
      <c r="A64" s="109" t="s">
        <v>217</v>
      </c>
      <c r="B64" s="110">
        <v>28.3</v>
      </c>
    </row>
    <row r="65" spans="1:2" x14ac:dyDescent="0.3">
      <c r="A65" s="109" t="s">
        <v>218</v>
      </c>
      <c r="B65" s="110">
        <v>70.3</v>
      </c>
    </row>
    <row r="66" spans="1:2" x14ac:dyDescent="0.3">
      <c r="A66" s="109" t="s">
        <v>219</v>
      </c>
      <c r="B66" s="110">
        <v>43</v>
      </c>
    </row>
    <row r="67" spans="1:2" x14ac:dyDescent="0.3">
      <c r="A67" s="109" t="s">
        <v>220</v>
      </c>
      <c r="B67" s="110">
        <v>63.5</v>
      </c>
    </row>
    <row r="68" spans="1:2" x14ac:dyDescent="0.3">
      <c r="A68" s="109" t="s">
        <v>221</v>
      </c>
      <c r="B68" s="110">
        <v>45</v>
      </c>
    </row>
    <row r="69" spans="1:2" x14ac:dyDescent="0.3">
      <c r="A69" s="109" t="s">
        <v>222</v>
      </c>
      <c r="B69" s="110">
        <v>53.4</v>
      </c>
    </row>
    <row r="70" spans="1:2" x14ac:dyDescent="0.3">
      <c r="A70" s="109" t="s">
        <v>223</v>
      </c>
      <c r="B70" s="110">
        <v>28.3</v>
      </c>
    </row>
    <row r="71" spans="1:2" x14ac:dyDescent="0.3">
      <c r="A71" s="109" t="s">
        <v>224</v>
      </c>
      <c r="B71" s="110">
        <v>70.3</v>
      </c>
    </row>
    <row r="72" spans="1:2" x14ac:dyDescent="0.3">
      <c r="A72" s="109" t="s">
        <v>22</v>
      </c>
      <c r="B72" s="110">
        <v>53.4</v>
      </c>
    </row>
    <row r="73" spans="1:2" x14ac:dyDescent="0.3">
      <c r="A73" s="109" t="s">
        <v>225</v>
      </c>
      <c r="B73" s="110">
        <v>43</v>
      </c>
    </row>
    <row r="74" spans="1:2" x14ac:dyDescent="0.3">
      <c r="A74" s="109" t="s">
        <v>226</v>
      </c>
      <c r="B74" s="110">
        <v>63.5</v>
      </c>
    </row>
    <row r="75" spans="1:2" x14ac:dyDescent="0.3">
      <c r="A75" s="109" t="s">
        <v>227</v>
      </c>
      <c r="B75" s="110">
        <v>45</v>
      </c>
    </row>
    <row r="76" spans="1:2" x14ac:dyDescent="0.3">
      <c r="A76" s="109" t="s">
        <v>228</v>
      </c>
      <c r="B76" s="110">
        <v>53.4</v>
      </c>
    </row>
    <row r="77" spans="1:2" x14ac:dyDescent="0.3">
      <c r="A77" s="109" t="s">
        <v>229</v>
      </c>
      <c r="B77" s="110">
        <v>28.3</v>
      </c>
    </row>
    <row r="78" spans="1:2" x14ac:dyDescent="0.3">
      <c r="A78" s="109" t="s">
        <v>230</v>
      </c>
      <c r="B78" s="110">
        <v>70.3</v>
      </c>
    </row>
    <row r="79" spans="1:2" x14ac:dyDescent="0.3">
      <c r="A79" s="109" t="s">
        <v>231</v>
      </c>
      <c r="B79" s="110">
        <v>43</v>
      </c>
    </row>
    <row r="80" spans="1:2" x14ac:dyDescent="0.3">
      <c r="A80" s="109" t="s">
        <v>232</v>
      </c>
      <c r="B80" s="110">
        <v>63.5</v>
      </c>
    </row>
    <row r="81" spans="1:2" x14ac:dyDescent="0.3">
      <c r="A81" s="109" t="s">
        <v>233</v>
      </c>
      <c r="B81" s="110">
        <v>45</v>
      </c>
    </row>
    <row r="82" spans="1:2" x14ac:dyDescent="0.3">
      <c r="A82" s="109" t="s">
        <v>234</v>
      </c>
      <c r="B82" s="110">
        <v>53.4</v>
      </c>
    </row>
    <row r="83" spans="1:2" x14ac:dyDescent="0.3">
      <c r="A83" s="109" t="s">
        <v>23</v>
      </c>
      <c r="B83" s="110">
        <v>28.3</v>
      </c>
    </row>
    <row r="84" spans="1:2" x14ac:dyDescent="0.3">
      <c r="A84" s="109" t="s">
        <v>235</v>
      </c>
      <c r="B84" s="110">
        <v>28.3</v>
      </c>
    </row>
    <row r="85" spans="1:2" x14ac:dyDescent="0.3">
      <c r="A85" s="109" t="s">
        <v>236</v>
      </c>
      <c r="B85" s="110">
        <v>70.3</v>
      </c>
    </row>
    <row r="86" spans="1:2" x14ac:dyDescent="0.3">
      <c r="A86" s="109" t="s">
        <v>237</v>
      </c>
      <c r="B86" s="110">
        <v>43</v>
      </c>
    </row>
    <row r="87" spans="1:2" x14ac:dyDescent="0.3">
      <c r="A87" s="109" t="s">
        <v>238</v>
      </c>
      <c r="B87" s="110">
        <v>63.5</v>
      </c>
    </row>
    <row r="88" spans="1:2" x14ac:dyDescent="0.3">
      <c r="A88" s="109" t="s">
        <v>239</v>
      </c>
      <c r="B88" s="110">
        <v>45</v>
      </c>
    </row>
    <row r="89" spans="1:2" x14ac:dyDescent="0.3">
      <c r="A89" s="109" t="s">
        <v>240</v>
      </c>
      <c r="B89" s="110">
        <v>53.3</v>
      </c>
    </row>
    <row r="90" spans="1:2" x14ac:dyDescent="0.3">
      <c r="A90" s="109" t="s">
        <v>241</v>
      </c>
      <c r="B90" s="110">
        <v>28.3</v>
      </c>
    </row>
    <row r="91" spans="1:2" x14ac:dyDescent="0.3">
      <c r="A91" s="109" t="s">
        <v>242</v>
      </c>
      <c r="B91" s="110">
        <v>70.400000000000006</v>
      </c>
    </row>
    <row r="92" spans="1:2" x14ac:dyDescent="0.3">
      <c r="A92" s="109" t="s">
        <v>243</v>
      </c>
      <c r="B92" s="110">
        <v>42.9</v>
      </c>
    </row>
    <row r="93" spans="1:2" x14ac:dyDescent="0.3">
      <c r="A93" s="109" t="s">
        <v>244</v>
      </c>
      <c r="B93" s="110">
        <v>63.5</v>
      </c>
    </row>
    <row r="94" spans="1:2" x14ac:dyDescent="0.3">
      <c r="A94" s="109" t="s">
        <v>24</v>
      </c>
      <c r="B94" s="110">
        <v>70.400000000000006</v>
      </c>
    </row>
    <row r="95" spans="1:2" x14ac:dyDescent="0.3">
      <c r="A95" s="109" t="s">
        <v>245</v>
      </c>
      <c r="B95" s="110">
        <v>45.1</v>
      </c>
    </row>
    <row r="96" spans="1:2" x14ac:dyDescent="0.3">
      <c r="A96" s="107" t="s">
        <v>295</v>
      </c>
      <c r="B96" s="111">
        <v>86.8</v>
      </c>
    </row>
    <row r="97" spans="1:2" x14ac:dyDescent="0.3">
      <c r="A97" s="109" t="s">
        <v>246</v>
      </c>
      <c r="B97" s="110">
        <v>4.4000000000000004</v>
      </c>
    </row>
    <row r="98" spans="1:2" x14ac:dyDescent="0.3">
      <c r="A98" s="109" t="s">
        <v>247</v>
      </c>
      <c r="B98" s="110">
        <v>2.9</v>
      </c>
    </row>
    <row r="99" spans="1:2" x14ac:dyDescent="0.3">
      <c r="A99" s="109" t="s">
        <v>248</v>
      </c>
      <c r="B99" s="110">
        <v>2.9</v>
      </c>
    </row>
    <row r="100" spans="1:2" x14ac:dyDescent="0.3">
      <c r="A100" s="109" t="s">
        <v>249</v>
      </c>
      <c r="B100" s="110">
        <v>3.8</v>
      </c>
    </row>
    <row r="101" spans="1:2" x14ac:dyDescent="0.3">
      <c r="A101" s="109" t="s">
        <v>250</v>
      </c>
      <c r="B101" s="110">
        <v>4</v>
      </c>
    </row>
    <row r="102" spans="1:2" x14ac:dyDescent="0.3">
      <c r="A102" s="109" t="s">
        <v>251</v>
      </c>
      <c r="B102" s="110">
        <v>3.3</v>
      </c>
    </row>
    <row r="103" spans="1:2" x14ac:dyDescent="0.3">
      <c r="A103" s="109" t="s">
        <v>252</v>
      </c>
      <c r="B103" s="110">
        <v>3.3</v>
      </c>
    </row>
    <row r="104" spans="1:2" x14ac:dyDescent="0.3">
      <c r="A104" s="109" t="s">
        <v>253</v>
      </c>
      <c r="B104" s="110">
        <v>3.6</v>
      </c>
    </row>
    <row r="105" spans="1:2" x14ac:dyDescent="0.3">
      <c r="A105" s="109" t="s">
        <v>254</v>
      </c>
      <c r="B105" s="110">
        <v>3.4</v>
      </c>
    </row>
    <row r="106" spans="1:2" x14ac:dyDescent="0.3">
      <c r="A106" s="109" t="s">
        <v>255</v>
      </c>
      <c r="B106" s="110">
        <v>3.5</v>
      </c>
    </row>
    <row r="107" spans="1:2" x14ac:dyDescent="0.3">
      <c r="A107" s="109" t="s">
        <v>256</v>
      </c>
      <c r="B107" s="110">
        <v>3.6</v>
      </c>
    </row>
    <row r="108" spans="1:2" x14ac:dyDescent="0.3">
      <c r="A108" s="109" t="s">
        <v>257</v>
      </c>
      <c r="B108" s="110">
        <v>4.3</v>
      </c>
    </row>
    <row r="109" spans="1:2" x14ac:dyDescent="0.3">
      <c r="A109" s="109" t="s">
        <v>258</v>
      </c>
      <c r="B109" s="110">
        <v>3.1</v>
      </c>
    </row>
    <row r="110" spans="1:2" x14ac:dyDescent="0.3">
      <c r="A110" s="109" t="s">
        <v>259</v>
      </c>
      <c r="B110" s="110">
        <v>3.4</v>
      </c>
    </row>
    <row r="111" spans="1:2" x14ac:dyDescent="0.3">
      <c r="A111" s="109" t="s">
        <v>260</v>
      </c>
      <c r="B111" s="110">
        <v>3.4</v>
      </c>
    </row>
    <row r="112" spans="1:2" x14ac:dyDescent="0.3">
      <c r="A112" s="109" t="s">
        <v>261</v>
      </c>
      <c r="B112" s="110">
        <v>3.4</v>
      </c>
    </row>
    <row r="113" spans="1:2" x14ac:dyDescent="0.3">
      <c r="A113" s="109" t="s">
        <v>262</v>
      </c>
      <c r="B113" s="110">
        <v>3.4</v>
      </c>
    </row>
    <row r="114" spans="1:2" x14ac:dyDescent="0.3">
      <c r="A114" s="109" t="s">
        <v>263</v>
      </c>
      <c r="B114" s="110">
        <v>5.4</v>
      </c>
    </row>
    <row r="115" spans="1:2" x14ac:dyDescent="0.3">
      <c r="A115" s="109" t="s">
        <v>264</v>
      </c>
      <c r="B115" s="110">
        <v>3.7</v>
      </c>
    </row>
    <row r="116" spans="1:2" x14ac:dyDescent="0.3">
      <c r="A116" s="109" t="s">
        <v>265</v>
      </c>
      <c r="B116" s="110">
        <v>4.9000000000000004</v>
      </c>
    </row>
    <row r="117" spans="1:2" x14ac:dyDescent="0.3">
      <c r="A117" s="109" t="s">
        <v>266</v>
      </c>
      <c r="B117" s="110">
        <v>3.3</v>
      </c>
    </row>
    <row r="118" spans="1:2" x14ac:dyDescent="0.3">
      <c r="A118" s="109" t="s">
        <v>267</v>
      </c>
      <c r="B118" s="110">
        <v>3.6</v>
      </c>
    </row>
    <row r="119" spans="1:2" x14ac:dyDescent="0.3">
      <c r="A119" s="109" t="s">
        <v>268</v>
      </c>
      <c r="B119" s="110">
        <v>3.7</v>
      </c>
    </row>
    <row r="120" spans="1:2" x14ac:dyDescent="0.3">
      <c r="A120" s="109" t="s">
        <v>269</v>
      </c>
      <c r="B120" s="110">
        <v>2.5</v>
      </c>
    </row>
    <row r="121" spans="1:2" x14ac:dyDescent="0.3">
      <c r="A121" s="107" t="s">
        <v>281</v>
      </c>
      <c r="B121" s="111">
        <v>298</v>
      </c>
    </row>
    <row r="122" spans="1:2" x14ac:dyDescent="0.3">
      <c r="A122" s="109" t="s">
        <v>270</v>
      </c>
      <c r="B122" s="112"/>
    </row>
    <row r="123" spans="1:2" x14ac:dyDescent="0.3">
      <c r="A123" s="109" t="s">
        <v>286</v>
      </c>
      <c r="B123" s="110">
        <v>298</v>
      </c>
    </row>
    <row r="124" spans="1:2" x14ac:dyDescent="0.3">
      <c r="A124" s="109" t="s">
        <v>271</v>
      </c>
      <c r="B124" s="112"/>
    </row>
    <row r="125" spans="1:2" x14ac:dyDescent="0.3">
      <c r="A125" s="109" t="s">
        <v>272</v>
      </c>
      <c r="B125" s="112"/>
    </row>
    <row r="126" spans="1:2" x14ac:dyDescent="0.3">
      <c r="A126" s="113" t="s">
        <v>67</v>
      </c>
      <c r="B126" s="114">
        <v>4942.8</v>
      </c>
    </row>
    <row r="127" spans="1:2" x14ac:dyDescent="0.3">
      <c r="A127" s="115"/>
      <c r="B127" s="115"/>
    </row>
    <row r="128" spans="1:2" x14ac:dyDescent="0.3">
      <c r="A128" s="115"/>
      <c r="B128" s="115"/>
    </row>
    <row r="129" spans="1:2" x14ac:dyDescent="0.3">
      <c r="A129" s="115"/>
      <c r="B129" s="115"/>
    </row>
    <row r="130" spans="1:2" x14ac:dyDescent="0.3">
      <c r="A130" s="115"/>
      <c r="B130" s="115"/>
    </row>
    <row r="131" spans="1:2" x14ac:dyDescent="0.3">
      <c r="A131" s="115"/>
      <c r="B131" s="115"/>
    </row>
    <row r="132" spans="1:2" x14ac:dyDescent="0.3">
      <c r="A132" s="115"/>
      <c r="B132" s="115"/>
    </row>
    <row r="133" spans="1:2" x14ac:dyDescent="0.3">
      <c r="A133" s="115"/>
      <c r="B133" s="115"/>
    </row>
    <row r="134" spans="1:2" x14ac:dyDescent="0.3">
      <c r="A134" s="115"/>
      <c r="B134" s="115"/>
    </row>
    <row r="135" spans="1:2" x14ac:dyDescent="0.3">
      <c r="A135" s="115"/>
      <c r="B135" s="115"/>
    </row>
    <row r="136" spans="1:2" x14ac:dyDescent="0.3">
      <c r="A136" s="115"/>
      <c r="B136" s="115"/>
    </row>
    <row r="137" spans="1:2" x14ac:dyDescent="0.3">
      <c r="A137" s="115"/>
      <c r="B137" s="115"/>
    </row>
    <row r="138" spans="1:2" x14ac:dyDescent="0.3">
      <c r="A138" s="115"/>
      <c r="B138" s="115"/>
    </row>
    <row r="139" spans="1:2" x14ac:dyDescent="0.3">
      <c r="A139" s="115"/>
      <c r="B139" s="115"/>
    </row>
    <row r="140" spans="1:2" x14ac:dyDescent="0.3">
      <c r="A140" s="115"/>
      <c r="B140" s="115"/>
    </row>
    <row r="141" spans="1:2" x14ac:dyDescent="0.3">
      <c r="A141" s="115"/>
      <c r="B141" s="115"/>
    </row>
    <row r="142" spans="1:2" x14ac:dyDescent="0.3">
      <c r="A142" s="115"/>
      <c r="B142" s="115"/>
    </row>
    <row r="143" spans="1:2" x14ac:dyDescent="0.3">
      <c r="A143" s="115"/>
      <c r="B143" s="115"/>
    </row>
    <row r="144" spans="1:2" x14ac:dyDescent="0.3">
      <c r="A144" s="115"/>
      <c r="B144" s="115"/>
    </row>
    <row r="145" spans="1:2" x14ac:dyDescent="0.3">
      <c r="A145" s="115"/>
      <c r="B145" s="115"/>
    </row>
    <row r="146" spans="1:2" x14ac:dyDescent="0.3">
      <c r="A146" s="115"/>
      <c r="B146" s="115"/>
    </row>
    <row r="147" spans="1:2" x14ac:dyDescent="0.3">
      <c r="A147" s="115"/>
      <c r="B147" s="115"/>
    </row>
    <row r="148" spans="1:2" x14ac:dyDescent="0.3">
      <c r="A148" s="115"/>
      <c r="B148" s="115"/>
    </row>
    <row r="149" spans="1:2" x14ac:dyDescent="0.3">
      <c r="A149" s="115"/>
      <c r="B149" s="115"/>
    </row>
    <row r="150" spans="1:2" x14ac:dyDescent="0.3">
      <c r="A150" s="115"/>
      <c r="B150" s="115"/>
    </row>
    <row r="151" spans="1:2" x14ac:dyDescent="0.3">
      <c r="A151" s="115"/>
      <c r="B151" s="115"/>
    </row>
    <row r="152" spans="1:2" x14ac:dyDescent="0.3">
      <c r="A152" s="115"/>
      <c r="B152" s="115"/>
    </row>
    <row r="153" spans="1:2" x14ac:dyDescent="0.3">
      <c r="A153" s="115"/>
      <c r="B153" s="115"/>
    </row>
    <row r="154" spans="1:2" x14ac:dyDescent="0.3">
      <c r="A154" s="115"/>
      <c r="B154" s="115"/>
    </row>
    <row r="155" spans="1:2" x14ac:dyDescent="0.3">
      <c r="A155" s="115"/>
      <c r="B155" s="115"/>
    </row>
    <row r="156" spans="1:2" x14ac:dyDescent="0.3">
      <c r="A156" s="115"/>
      <c r="B156" s="115"/>
    </row>
    <row r="157" spans="1:2" x14ac:dyDescent="0.3">
      <c r="A157" s="115"/>
      <c r="B157" s="115"/>
    </row>
    <row r="158" spans="1:2" x14ac:dyDescent="0.3">
      <c r="A158" s="115"/>
      <c r="B158" s="115"/>
    </row>
    <row r="159" spans="1:2" x14ac:dyDescent="0.3">
      <c r="A159" s="115"/>
      <c r="B159" s="115"/>
    </row>
    <row r="160" spans="1:2" x14ac:dyDescent="0.3">
      <c r="A160" s="115"/>
      <c r="B160" s="115"/>
    </row>
    <row r="161" spans="1:2" x14ac:dyDescent="0.3">
      <c r="A161" s="115"/>
      <c r="B161" s="115"/>
    </row>
    <row r="162" spans="1:2" x14ac:dyDescent="0.3">
      <c r="A162" s="115"/>
      <c r="B162" s="115"/>
    </row>
    <row r="163" spans="1:2" x14ac:dyDescent="0.3">
      <c r="A163" s="115"/>
      <c r="B163" s="115"/>
    </row>
    <row r="164" spans="1:2" x14ac:dyDescent="0.3">
      <c r="A164" s="115"/>
      <c r="B164" s="115"/>
    </row>
    <row r="165" spans="1:2" x14ac:dyDescent="0.3">
      <c r="A165" s="115"/>
      <c r="B165" s="115"/>
    </row>
    <row r="166" spans="1:2" x14ac:dyDescent="0.3">
      <c r="A166" s="115"/>
      <c r="B166" s="115"/>
    </row>
    <row r="167" spans="1:2" x14ac:dyDescent="0.3">
      <c r="A167" s="115"/>
      <c r="B167" s="115"/>
    </row>
    <row r="168" spans="1:2" x14ac:dyDescent="0.3">
      <c r="A168" s="115"/>
      <c r="B168" s="115"/>
    </row>
    <row r="169" spans="1:2" x14ac:dyDescent="0.3">
      <c r="A169" s="115"/>
      <c r="B169" s="115"/>
    </row>
    <row r="170" spans="1:2" x14ac:dyDescent="0.3">
      <c r="A170" s="115"/>
      <c r="B170" s="115"/>
    </row>
    <row r="171" spans="1:2" x14ac:dyDescent="0.3">
      <c r="A171" s="115"/>
      <c r="B171" s="115"/>
    </row>
    <row r="172" spans="1:2" x14ac:dyDescent="0.3">
      <c r="A172" s="115"/>
      <c r="B172" s="115"/>
    </row>
    <row r="173" spans="1:2" x14ac:dyDescent="0.3">
      <c r="A173" s="115"/>
      <c r="B173" s="115"/>
    </row>
    <row r="174" spans="1:2" x14ac:dyDescent="0.3">
      <c r="A174" s="115"/>
      <c r="B174" s="115"/>
    </row>
    <row r="175" spans="1:2" x14ac:dyDescent="0.3">
      <c r="A175" s="115"/>
      <c r="B175" s="115"/>
    </row>
    <row r="176" spans="1:2" x14ac:dyDescent="0.3">
      <c r="A176" s="115"/>
      <c r="B176" s="115"/>
    </row>
    <row r="177" spans="1:2" x14ac:dyDescent="0.3">
      <c r="A177" s="115"/>
      <c r="B177" s="115"/>
    </row>
    <row r="178" spans="1:2" x14ac:dyDescent="0.3">
      <c r="A178" s="115"/>
      <c r="B178" s="115"/>
    </row>
  </sheetData>
  <mergeCells count="1">
    <mergeCell ref="B1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4" workbookViewId="0">
      <selection activeCell="B16" sqref="B16:B26"/>
    </sheetView>
  </sheetViews>
  <sheetFormatPr defaultRowHeight="14.4" x14ac:dyDescent="0.3"/>
  <cols>
    <col min="1" max="1" width="57.33203125" style="69" customWidth="1"/>
    <col min="2" max="2" width="17" style="69" customWidth="1"/>
    <col min="3" max="3" width="11.5546875" style="69" bestFit="1" customWidth="1"/>
    <col min="4" max="5" width="13.6640625" style="69" bestFit="1" customWidth="1"/>
    <col min="6" max="7" width="13.88671875" style="69" customWidth="1"/>
    <col min="8" max="8" width="9.109375" style="69" bestFit="1" customWidth="1"/>
    <col min="9" max="9" width="13.88671875" style="69" customWidth="1"/>
    <col min="10" max="11" width="13.6640625" style="69" bestFit="1" customWidth="1"/>
    <col min="12" max="13" width="13.88671875" style="69" customWidth="1"/>
    <col min="14" max="14" width="9.109375" style="69" bestFit="1" customWidth="1"/>
    <col min="15" max="15" width="13.88671875" style="69" customWidth="1"/>
    <col min="16" max="18" width="9.109375" style="69"/>
  </cols>
  <sheetData>
    <row r="1" spans="1:18" x14ac:dyDescent="0.3">
      <c r="A1" s="162" t="s">
        <v>299</v>
      </c>
      <c r="B1" s="162"/>
      <c r="C1" s="162"/>
      <c r="D1" s="162"/>
      <c r="E1" s="162"/>
      <c r="F1" s="162"/>
      <c r="G1" s="162"/>
      <c r="H1" s="162"/>
    </row>
    <row r="3" spans="1:18" ht="36.75" customHeight="1" x14ac:dyDescent="0.3">
      <c r="A3" s="163" t="s">
        <v>446</v>
      </c>
      <c r="B3" s="163"/>
      <c r="C3" s="163"/>
      <c r="D3" s="163"/>
      <c r="E3" s="163"/>
      <c r="F3" s="163"/>
      <c r="G3" s="163"/>
      <c r="H3" s="163"/>
    </row>
    <row r="5" spans="1:18" x14ac:dyDescent="0.3">
      <c r="A5" s="69" t="s">
        <v>447</v>
      </c>
    </row>
    <row r="7" spans="1:18" x14ac:dyDescent="0.3">
      <c r="A7" s="69" t="s">
        <v>300</v>
      </c>
    </row>
    <row r="9" spans="1:18" ht="40.799999999999997" x14ac:dyDescent="0.3">
      <c r="A9" s="70" t="s">
        <v>301</v>
      </c>
      <c r="B9" s="71" t="s">
        <v>302</v>
      </c>
      <c r="C9" s="71" t="s">
        <v>448</v>
      </c>
      <c r="D9" s="71" t="s">
        <v>449</v>
      </c>
      <c r="E9" s="71" t="s">
        <v>450</v>
      </c>
      <c r="F9" s="71" t="s">
        <v>451</v>
      </c>
      <c r="G9" s="71" t="s">
        <v>303</v>
      </c>
      <c r="H9" s="71" t="s">
        <v>304</v>
      </c>
      <c r="I9" s="71" t="s">
        <v>305</v>
      </c>
    </row>
    <row r="10" spans="1:18" x14ac:dyDescent="0.3">
      <c r="A10" s="71">
        <v>1</v>
      </c>
      <c r="B10" s="70">
        <v>2</v>
      </c>
      <c r="C10" s="71">
        <v>3</v>
      </c>
      <c r="D10" s="70">
        <v>4</v>
      </c>
      <c r="E10" s="71" t="s">
        <v>306</v>
      </c>
      <c r="F10" s="70">
        <v>6</v>
      </c>
      <c r="G10" s="71" t="s">
        <v>307</v>
      </c>
      <c r="H10" s="70">
        <v>8</v>
      </c>
      <c r="I10" s="70" t="s">
        <v>452</v>
      </c>
    </row>
    <row r="11" spans="1:18" ht="20.399999999999999" x14ac:dyDescent="0.3">
      <c r="A11" s="70" t="s">
        <v>320</v>
      </c>
      <c r="B11" s="72">
        <v>4942.8</v>
      </c>
      <c r="C11" s="72">
        <f>ОДН!D7+ОДН!D12+ОДН!D17+ОДН!D22+ОДН!D27+ОДН!D32</f>
        <v>382.9850008459552</v>
      </c>
      <c r="D11" s="72">
        <f>ОДН!F7+ОДН!F12+ОДН!F17+ОДН!F22+ОДН!F27+ОДН!F32</f>
        <v>70.372179842725885</v>
      </c>
      <c r="E11" s="72">
        <f>C11-D11</f>
        <v>312.61282100322933</v>
      </c>
      <c r="F11" s="72">
        <f>ОДН!H7+ОДН!H12+ОДН!H17+ОДН!H22+ОДН!H27+ОДН!H32</f>
        <v>181.05401065550529</v>
      </c>
      <c r="G11" s="72">
        <f>E11-F11</f>
        <v>131.55881034772403</v>
      </c>
      <c r="H11" s="73">
        <f>ОДН!B7</f>
        <v>2718.82</v>
      </c>
      <c r="I11" s="72">
        <f>G11/B11</f>
        <v>2.6616251992337144E-2</v>
      </c>
      <c r="P11" s="74"/>
      <c r="Q11" s="74"/>
      <c r="R11" s="74"/>
    </row>
    <row r="13" spans="1:18" x14ac:dyDescent="0.3">
      <c r="A13" s="69" t="s">
        <v>308</v>
      </c>
    </row>
    <row r="15" spans="1:18" x14ac:dyDescent="0.3">
      <c r="A15" s="75" t="s">
        <v>309</v>
      </c>
      <c r="B15" s="76" t="s">
        <v>72</v>
      </c>
    </row>
    <row r="16" spans="1:18" x14ac:dyDescent="0.3">
      <c r="A16" s="75" t="s">
        <v>298</v>
      </c>
      <c r="B16" s="165" t="str">
        <f>VLOOKUP(B15,Свод!A:B,2,0)</f>
        <v>Кв. 1</v>
      </c>
    </row>
    <row r="17" spans="1:3" s="69" customFormat="1" ht="10.199999999999999" x14ac:dyDescent="0.2">
      <c r="A17" s="75" t="s">
        <v>310</v>
      </c>
      <c r="B17" s="165">
        <f>VLOOKUP(B15,Свод!A:E,5,0)</f>
        <v>54.4</v>
      </c>
    </row>
    <row r="18" spans="1:3" s="69" customFormat="1" ht="10.199999999999999" x14ac:dyDescent="0.2">
      <c r="A18" s="75" t="s">
        <v>331</v>
      </c>
      <c r="B18" s="166" t="str">
        <f>VLOOKUP(B15,Свод!A:Q,17,0)</f>
        <v>29,252</v>
      </c>
    </row>
    <row r="19" spans="1:3" s="69" customFormat="1" ht="10.199999999999999" x14ac:dyDescent="0.2">
      <c r="A19" s="75" t="s">
        <v>453</v>
      </c>
      <c r="B19" s="166" t="str">
        <f>VLOOKUP(B15,Свод!A:R,18,0)</f>
        <v>нет</v>
      </c>
      <c r="C19" s="69" t="s">
        <v>457</v>
      </c>
    </row>
    <row r="20" spans="1:3" s="69" customFormat="1" ht="10.199999999999999" x14ac:dyDescent="0.2">
      <c r="A20" s="75" t="s">
        <v>311</v>
      </c>
      <c r="B20" s="166"/>
      <c r="C20" s="69" t="s">
        <v>312</v>
      </c>
    </row>
    <row r="21" spans="1:3" s="69" customFormat="1" ht="10.199999999999999" x14ac:dyDescent="0.2">
      <c r="A21" s="75" t="s">
        <v>313</v>
      </c>
      <c r="B21" s="167" t="e">
        <f>B19-B18</f>
        <v>#VALUE!</v>
      </c>
      <c r="C21" s="69" t="s">
        <v>458</v>
      </c>
    </row>
    <row r="22" spans="1:3" s="69" customFormat="1" ht="10.199999999999999" x14ac:dyDescent="0.2">
      <c r="A22" s="75" t="s">
        <v>314</v>
      </c>
      <c r="B22" s="166">
        <f>VLOOKUP(B15,Свод!A:AL,38,0)</f>
        <v>1.4479241083831407</v>
      </c>
      <c r="C22" s="69" t="s">
        <v>315</v>
      </c>
    </row>
    <row r="23" spans="1:3" s="69" customFormat="1" ht="10.199999999999999" x14ac:dyDescent="0.2">
      <c r="A23" s="75" t="s">
        <v>454</v>
      </c>
      <c r="B23" s="166" t="e">
        <f>B21+B22</f>
        <v>#VALUE!</v>
      </c>
      <c r="C23" s="69" t="s">
        <v>316</v>
      </c>
    </row>
    <row r="24" spans="1:3" s="69" customFormat="1" ht="10.199999999999999" x14ac:dyDescent="0.2">
      <c r="A24" s="75" t="s">
        <v>455</v>
      </c>
      <c r="B24" s="166">
        <f>VLOOKUP(B15,Лист3!A:B,2,0)</f>
        <v>11293.96</v>
      </c>
    </row>
    <row r="25" spans="1:3" s="69" customFormat="1" ht="10.199999999999999" x14ac:dyDescent="0.2">
      <c r="A25" s="75" t="s">
        <v>456</v>
      </c>
      <c r="B25" s="166">
        <f>VLOOKUP(B15,Свод!A:AK,37,0)</f>
        <v>9451.1791325959712</v>
      </c>
    </row>
    <row r="26" spans="1:3" s="69" customFormat="1" ht="10.199999999999999" x14ac:dyDescent="0.2">
      <c r="A26" s="75" t="s">
        <v>317</v>
      </c>
      <c r="B26" s="164">
        <f>B25-B24</f>
        <v>-1842.780867404028</v>
      </c>
      <c r="C26" s="69" t="s">
        <v>459</v>
      </c>
    </row>
    <row r="28" spans="1:3" s="69" customFormat="1" ht="10.199999999999999" x14ac:dyDescent="0.2">
      <c r="A28" s="69" t="s">
        <v>318</v>
      </c>
      <c r="B28" s="77"/>
      <c r="C28" s="78"/>
    </row>
    <row r="29" spans="1:3" x14ac:dyDescent="0.3">
      <c r="B29" s="77"/>
    </row>
    <row r="30" spans="1:3" s="69" customFormat="1" ht="10.199999999999999" x14ac:dyDescent="0.2">
      <c r="A30" s="69" t="s">
        <v>319</v>
      </c>
    </row>
    <row r="33" spans="2:2" x14ac:dyDescent="0.3">
      <c r="B33" s="79"/>
    </row>
    <row r="34" spans="2:2" x14ac:dyDescent="0.3">
      <c r="B34" s="79"/>
    </row>
  </sheetData>
  <mergeCells count="2">
    <mergeCell ref="A1:H1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ОДН</vt:lpstr>
      <vt:lpstr>Свод</vt:lpstr>
      <vt:lpstr>Лист4</vt:lpstr>
      <vt:lpstr>Объем</vt:lpstr>
      <vt:lpstr>Лист3</vt:lpstr>
      <vt:lpstr>Площадь</vt:lpstr>
      <vt:lpstr>Расчет для жителей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Наумова Мария</dc:creator>
  <cp:lastModifiedBy>Курбатова Мария</cp:lastModifiedBy>
  <dcterms:created xsi:type="dcterms:W3CDTF">2020-12-10T06:44:35Z</dcterms:created>
  <dcterms:modified xsi:type="dcterms:W3CDTF">2024-03-18T09:34:01Z</dcterms:modified>
</cp:coreProperties>
</file>