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Расшифровка" sheetId="1" r:id="rId1"/>
    <sheet name="112" sheetId="2" state="hidden" r:id="rId2"/>
    <sheet name="РАСЧЕТ" sheetId="3" r:id="rId3"/>
    <sheet name="расш" sheetId="4" r:id="rId4"/>
    <sheet name="общие показания" sheetId="5" r:id="rId5"/>
    <sheet name="счетчики на 31.12.23 1с" sheetId="6" state="hidden" r:id="rId6"/>
    <sheet name="ЛК с 01.09-31.12.23" sheetId="7" state="hidden" r:id="rId7"/>
    <sheet name="счетчики на 30.09.23 в 1с" sheetId="8" state="hidden" r:id="rId8"/>
    <sheet name="10.2023" sheetId="9" state="hidden" r:id="rId9"/>
    <sheet name="площадь" sheetId="10" state="hidden" r:id="rId10"/>
    <sheet name="11,2023" sheetId="11" state="hidden" r:id="rId11"/>
    <sheet name="12,2023" sheetId="12" state="hidden" r:id="rId12"/>
  </sheets>
  <definedNames>
    <definedName name="_xlnm._FilterDatabase" localSheetId="1" hidden="1">'112'!$A$11:$AH$239</definedName>
    <definedName name="_xlnm._FilterDatabase" localSheetId="4" hidden="1">'общие показания'!$A$1:$P$228</definedName>
    <definedName name="_xlnm._FilterDatabase" localSheetId="2" hidden="1">'РАСЧЕТ'!$A$2:$BR$234</definedName>
    <definedName name="_xlnm._FilterDatabase" localSheetId="7" hidden="1">'счетчики на 30.09.23 в 1с'!$A$4:$H$136</definedName>
    <definedName name="_xlnm._FilterDatabase" localSheetId="5" hidden="1">'счетчики на 31.12.23 1с'!$A$4:$F$136</definedName>
  </definedNames>
  <calcPr fullCalcOnLoad="1"/>
</workbook>
</file>

<file path=xl/sharedStrings.xml><?xml version="1.0" encoding="utf-8"?>
<sst xmlns="http://schemas.openxmlformats.org/spreadsheetml/2006/main" count="5380" uniqueCount="1105">
  <si>
    <t>Помещение</t>
  </si>
  <si>
    <t>Кв. 101</t>
  </si>
  <si>
    <t>01.04.2022</t>
  </si>
  <si>
    <t>Кв. 102</t>
  </si>
  <si>
    <t>Кв. 107</t>
  </si>
  <si>
    <t>Кв. 46</t>
  </si>
  <si>
    <t>Кв. 73</t>
  </si>
  <si>
    <t>Кв. 9</t>
  </si>
  <si>
    <t>Кв. 110</t>
  </si>
  <si>
    <t>Кв. 192</t>
  </si>
  <si>
    <t>Кв. 111</t>
  </si>
  <si>
    <t>Кв. 193</t>
  </si>
  <si>
    <t>Кв. 115</t>
  </si>
  <si>
    <t>Кв. 146</t>
  </si>
  <si>
    <t>Кв. 119</t>
  </si>
  <si>
    <t>Кв. 120</t>
  </si>
  <si>
    <t>Кв. 194</t>
  </si>
  <si>
    <t>Кв. 121</t>
  </si>
  <si>
    <t>Кв. 122</t>
  </si>
  <si>
    <t>Кв. 149</t>
  </si>
  <si>
    <t>Кв. 124</t>
  </si>
  <si>
    <t>Кв. 125</t>
  </si>
  <si>
    <t>Кв. 130</t>
  </si>
  <si>
    <t>Кв. 158</t>
  </si>
  <si>
    <t>Кв. 133</t>
  </si>
  <si>
    <t>Кв. 159</t>
  </si>
  <si>
    <t>Кв. 134</t>
  </si>
  <si>
    <t>Кв. 161</t>
  </si>
  <si>
    <t>Кв. 137</t>
  </si>
  <si>
    <t>Кв. 138</t>
  </si>
  <si>
    <t>Кв. 163</t>
  </si>
  <si>
    <t>Кв. 164</t>
  </si>
  <si>
    <t>Кв. 166</t>
  </si>
  <si>
    <t>Кв. 168</t>
  </si>
  <si>
    <t>Кв. 141</t>
  </si>
  <si>
    <t>Кв. 169</t>
  </si>
  <si>
    <t>Кв. 142</t>
  </si>
  <si>
    <t>Кв. 170</t>
  </si>
  <si>
    <t>Кв. 202</t>
  </si>
  <si>
    <t>Кв. 171</t>
  </si>
  <si>
    <t>Кв. 172</t>
  </si>
  <si>
    <t>Кв. 173</t>
  </si>
  <si>
    <t>Кв. 145</t>
  </si>
  <si>
    <t>Кв. 175</t>
  </si>
  <si>
    <t>Кв. 176</t>
  </si>
  <si>
    <t>Кв. 179</t>
  </si>
  <si>
    <t>Кв. 180</t>
  </si>
  <si>
    <t>Кв. 182</t>
  </si>
  <si>
    <t>Кв. 208</t>
  </si>
  <si>
    <t>Кв. 190</t>
  </si>
  <si>
    <t>Кв. 209</t>
  </si>
  <si>
    <t>Кв. 210</t>
  </si>
  <si>
    <t>Кв. 214</t>
  </si>
  <si>
    <t>Кв. 215</t>
  </si>
  <si>
    <t>Кв. 217</t>
  </si>
  <si>
    <t>Кв. 218</t>
  </si>
  <si>
    <t>Кв. 221</t>
  </si>
  <si>
    <t>Кв. 222</t>
  </si>
  <si>
    <t>Кв. 223</t>
  </si>
  <si>
    <t>Кв. 224</t>
  </si>
  <si>
    <t>Кв. 225</t>
  </si>
  <si>
    <t>Кв. 226</t>
  </si>
  <si>
    <t>л/с №0000000149489</t>
  </si>
  <si>
    <t>л/с №0000000149502</t>
  </si>
  <si>
    <t>л/с №0000000149503</t>
  </si>
  <si>
    <t>л/с №0000000149504</t>
  </si>
  <si>
    <t>л/с №0000000149505</t>
  </si>
  <si>
    <t>л/с №0000000149510</t>
  </si>
  <si>
    <t>л/с №0000000149511</t>
  </si>
  <si>
    <t>л/с №0000000149513</t>
  </si>
  <si>
    <t>л/с №0000000149514</t>
  </si>
  <si>
    <t>л/с №0000000149517</t>
  </si>
  <si>
    <t>л/с №0000000149518</t>
  </si>
  <si>
    <t>л/с №0000000149531</t>
  </si>
  <si>
    <t>л/с №0000000149532</t>
  </si>
  <si>
    <t>л/с №0000000149534</t>
  </si>
  <si>
    <t>л/с №0000000149536</t>
  </si>
  <si>
    <t>л/с №0000000149537</t>
  </si>
  <si>
    <t>л/с №0000000149540</t>
  </si>
  <si>
    <t>л/с №0000000149541</t>
  </si>
  <si>
    <t>л/с №0000000149546</t>
  </si>
  <si>
    <t>л/с №0000000149550</t>
  </si>
  <si>
    <t>л/с №0000000149553</t>
  </si>
  <si>
    <t>л/с №0000000149577</t>
  </si>
  <si>
    <t>л/с №0000000149579</t>
  </si>
  <si>
    <t>л/с №0000000149580</t>
  </si>
  <si>
    <t>л/с №0000000149582</t>
  </si>
  <si>
    <t>л/с №0000000149584</t>
  </si>
  <si>
    <t>л/с №0000000149585</t>
  </si>
  <si>
    <t>л/с №0000000149587</t>
  </si>
  <si>
    <t>л/с №0000000149595</t>
  </si>
  <si>
    <t>л/с №0000000149617</t>
  </si>
  <si>
    <t>л/с №0000000149618</t>
  </si>
  <si>
    <t>л/с №0000000150737</t>
  </si>
  <si>
    <t>л/с №0000000150848</t>
  </si>
  <si>
    <t>л/с №0000000150849</t>
  </si>
  <si>
    <t>л/с №0000000150861</t>
  </si>
  <si>
    <t>л/с №0000000150862</t>
  </si>
  <si>
    <t>л/с №0000000150877</t>
  </si>
  <si>
    <t>л/с №0000000150880</t>
  </si>
  <si>
    <t>л/с №0000000150928</t>
  </si>
  <si>
    <t>л/с №0000000150929</t>
  </si>
  <si>
    <t>л/с №0000000150986</t>
  </si>
  <si>
    <t>л/с №0000000151005</t>
  </si>
  <si>
    <t>л/с №0000000151014</t>
  </si>
  <si>
    <t>л/с №0000000151015</t>
  </si>
  <si>
    <t>л/с №0000000151023</t>
  </si>
  <si>
    <t>л/с №0000000151034</t>
  </si>
  <si>
    <t>л/с №0000000151126</t>
  </si>
  <si>
    <t>л/с №0000000151127</t>
  </si>
  <si>
    <t>л/с №0000000151181</t>
  </si>
  <si>
    <t>л/с №0000000151217</t>
  </si>
  <si>
    <t>л/с №0000000151244</t>
  </si>
  <si>
    <t>л/с №0000000151264</t>
  </si>
  <si>
    <t>л/с №0000000151294</t>
  </si>
  <si>
    <t>л/с №0000000151295</t>
  </si>
  <si>
    <t>л/с №0000000151364</t>
  </si>
  <si>
    <t>л/с №0000000148924</t>
  </si>
  <si>
    <t>Кв. 61</t>
  </si>
  <si>
    <t>л/с №0000000148926</t>
  </si>
  <si>
    <t>Кв. 62</t>
  </si>
  <si>
    <t>л/с №0000000148927</t>
  </si>
  <si>
    <t>Кв. 63</t>
  </si>
  <si>
    <t>л/с №0000000148928</t>
  </si>
  <si>
    <t>Кв. 64</t>
  </si>
  <si>
    <t>л/с №0000000148929</t>
  </si>
  <si>
    <t>Кв. 108</t>
  </si>
  <si>
    <t>л/с №0000000148930</t>
  </si>
  <si>
    <t>Кв. 65</t>
  </si>
  <si>
    <t>л/с №0000000148931</t>
  </si>
  <si>
    <t>Кв. 66</t>
  </si>
  <si>
    <t>л/с №0000000148932</t>
  </si>
  <si>
    <t>Кв. 68</t>
  </si>
  <si>
    <t>л/с №0000000148933</t>
  </si>
  <si>
    <t>Кв. 69</t>
  </si>
  <si>
    <t>Кв. 70</t>
  </si>
  <si>
    <t>л/с №0000000148935</t>
  </si>
  <si>
    <t>Кв. 31</t>
  </si>
  <si>
    <t>л/с №0000000148936</t>
  </si>
  <si>
    <t>Кв. 1</t>
  </si>
  <si>
    <t>л/с №0000000148940</t>
  </si>
  <si>
    <t>Кв. 103</t>
  </si>
  <si>
    <t>л/с №0000000148941</t>
  </si>
  <si>
    <t>Кв. 104</t>
  </si>
  <si>
    <t>л/с №0000000148942</t>
  </si>
  <si>
    <t>Кв. 41</t>
  </si>
  <si>
    <t>л/с №0000000148943</t>
  </si>
  <si>
    <t>Кв. 105</t>
  </si>
  <si>
    <t>л/с №0000000148944</t>
  </si>
  <si>
    <t>Кв. 106</t>
  </si>
  <si>
    <t>л/с №0000000148948</t>
  </si>
  <si>
    <t>Кв. 21</t>
  </si>
  <si>
    <t>л/с №0000000148949</t>
  </si>
  <si>
    <t>Кв. 22</t>
  </si>
  <si>
    <t>л/с №0000000148950</t>
  </si>
  <si>
    <t>Кв. 32</t>
  </si>
  <si>
    <t>л/с №0000000148951</t>
  </si>
  <si>
    <t>Кв. 2</t>
  </si>
  <si>
    <t>л/с №0000000148952</t>
  </si>
  <si>
    <t>Кв. 91</t>
  </si>
  <si>
    <t>л/с №0000000148953</t>
  </si>
  <si>
    <t>Кв. 23</t>
  </si>
  <si>
    <t>л/с №0000000148954</t>
  </si>
  <si>
    <t>Кв. 3</t>
  </si>
  <si>
    <t>л/с №0000000148955</t>
  </si>
  <si>
    <t>Кв. 24</t>
  </si>
  <si>
    <t>л/с №0000000148956</t>
  </si>
  <si>
    <t>Кв. 42</t>
  </si>
  <si>
    <t>л/с №0000000148958</t>
  </si>
  <si>
    <t>Кв. 43</t>
  </si>
  <si>
    <t>л/с №0000000148959</t>
  </si>
  <si>
    <t>Кв. 33</t>
  </si>
  <si>
    <t>л/с №0000000148961</t>
  </si>
  <si>
    <t>Кв. 34</t>
  </si>
  <si>
    <t>л/с №0000000148962</t>
  </si>
  <si>
    <t>Кв. 44</t>
  </si>
  <si>
    <t>л/с №0000000148963</t>
  </si>
  <si>
    <t>Кв. 26</t>
  </si>
  <si>
    <t>л/с №0000000148964</t>
  </si>
  <si>
    <t>Кв. 4</t>
  </si>
  <si>
    <t>л/с №0000000148965</t>
  </si>
  <si>
    <t>Кв. 11</t>
  </si>
  <si>
    <t>л/с №0000000148967</t>
  </si>
  <si>
    <t>Кв. 92</t>
  </si>
  <si>
    <t>л/с №0000000148968</t>
  </si>
  <si>
    <t>Кв. 81</t>
  </si>
  <si>
    <t>л/с №0000000148969</t>
  </si>
  <si>
    <t>Кв. 27</t>
  </si>
  <si>
    <t>л/с №0000000148970</t>
  </si>
  <si>
    <t>Кв. 12</t>
  </si>
  <si>
    <t>л/с №0000000148973</t>
  </si>
  <si>
    <t>Кв. 5</t>
  </si>
  <si>
    <t>л/с №0000000148974</t>
  </si>
  <si>
    <t>Кв. 67</t>
  </si>
  <si>
    <t>л/с №0000000148975</t>
  </si>
  <si>
    <t>Кв. 13</t>
  </si>
  <si>
    <t>л/с №0000000148976</t>
  </si>
  <si>
    <t>Кв. 35</t>
  </si>
  <si>
    <t>л/с №0000000148977</t>
  </si>
  <si>
    <t>Кв. 71</t>
  </si>
  <si>
    <t>л/с №0000000148978</t>
  </si>
  <si>
    <t>Кв. 36</t>
  </si>
  <si>
    <t>л/с №0000000148980</t>
  </si>
  <si>
    <t>Кв. 14</t>
  </si>
  <si>
    <t>л/с №0000000148981</t>
  </si>
  <si>
    <t>Кв. 51</t>
  </si>
  <si>
    <t>л/с №0000000148982</t>
  </si>
  <si>
    <t>Кв. 52</t>
  </si>
  <si>
    <t>л/с №0000000148983</t>
  </si>
  <si>
    <t>Кв. 15</t>
  </si>
  <si>
    <t>л/с №0000000148984</t>
  </si>
  <si>
    <t>Кв. 53</t>
  </si>
  <si>
    <t>Кв. 54</t>
  </si>
  <si>
    <t>л/с №0000000148986</t>
  </si>
  <si>
    <t>Кв. 16</t>
  </si>
  <si>
    <t>л/с №0000000148987</t>
  </si>
  <si>
    <t>Кв. 17</t>
  </si>
  <si>
    <t>л/с №0000000148988</t>
  </si>
  <si>
    <t>Кв. 55</t>
  </si>
  <si>
    <t>л/с №0000000148989</t>
  </si>
  <si>
    <t>Кв. 56</t>
  </si>
  <si>
    <t>л/с №0000000148990</t>
  </si>
  <si>
    <t>Кв. 57</t>
  </si>
  <si>
    <t>л/с №0000000148991</t>
  </si>
  <si>
    <t>Кв. 58</t>
  </si>
  <si>
    <t>л/с №0000000148992</t>
  </si>
  <si>
    <t>Кв. 59</t>
  </si>
  <si>
    <t>л/с №0000000148993</t>
  </si>
  <si>
    <t>Кв. 60</t>
  </si>
  <si>
    <t>л/с №0000000148996</t>
  </si>
  <si>
    <t>Кв. 18</t>
  </si>
  <si>
    <t>л/с №0000000148998</t>
  </si>
  <si>
    <t>Кв. 25</t>
  </si>
  <si>
    <t>л/с №0000000148999</t>
  </si>
  <si>
    <t>Кв. 45</t>
  </si>
  <si>
    <t>л/с №0000000149000</t>
  </si>
  <si>
    <t>Кв. 28</t>
  </si>
  <si>
    <t>л/с №0000000149003</t>
  </si>
  <si>
    <t>Кв. 29</t>
  </si>
  <si>
    <t>л/с №0000000149004</t>
  </si>
  <si>
    <t>Кв. 30</t>
  </si>
  <si>
    <t>л/с №0000000149006</t>
  </si>
  <si>
    <t>Кв. 37</t>
  </si>
  <si>
    <t>л/с №0000000149009</t>
  </si>
  <si>
    <t>Кв. 47</t>
  </si>
  <si>
    <t>л/с №0000000149010</t>
  </si>
  <si>
    <t>Кв. 38</t>
  </si>
  <si>
    <t>л/с №0000000149011</t>
  </si>
  <si>
    <t>Кв. 93</t>
  </si>
  <si>
    <t>л/с №0000000149012</t>
  </si>
  <si>
    <t>Кв. 94</t>
  </si>
  <si>
    <t>л/с №0000000149014</t>
  </si>
  <si>
    <t>Кв. 48</t>
  </si>
  <si>
    <t>л/с №0000000149015</t>
  </si>
  <si>
    <t>Кв. 95</t>
  </si>
  <si>
    <t>л/с №0000000149016</t>
  </si>
  <si>
    <t>Кв. 49</t>
  </si>
  <si>
    <t>л/с №0000000149017</t>
  </si>
  <si>
    <t>Кв. 96</t>
  </si>
  <si>
    <t>л/с №0000000149018</t>
  </si>
  <si>
    <t>Кв. 6</t>
  </si>
  <si>
    <t>л/с №0000000149019</t>
  </si>
  <si>
    <t>Кв. 50</t>
  </si>
  <si>
    <t>л/с №0000000149020</t>
  </si>
  <si>
    <t>Кв. 7</t>
  </si>
  <si>
    <t>л/с №0000000149022</t>
  </si>
  <si>
    <t>Кв. 82</t>
  </si>
  <si>
    <t>Кв. 97</t>
  </si>
  <si>
    <t>л/с №0000000149024</t>
  </si>
  <si>
    <t>Кв. 19</t>
  </si>
  <si>
    <t>л/с №0000000149025</t>
  </si>
  <si>
    <t>Кв. 83</t>
  </si>
  <si>
    <t>л/с №0000000149027</t>
  </si>
  <si>
    <t>Кв. 84</t>
  </si>
  <si>
    <t>л/с №0000000149028</t>
  </si>
  <si>
    <t>Кв. 39</t>
  </si>
  <si>
    <t>л/с №0000000149030</t>
  </si>
  <si>
    <t>Кв. 20</t>
  </si>
  <si>
    <t>л/с №0000000149033</t>
  </si>
  <si>
    <t>Кв. 85</t>
  </si>
  <si>
    <t>л/с №0000000149034</t>
  </si>
  <si>
    <t>Кв. 98</t>
  </si>
  <si>
    <t>л/с №0000000149035</t>
  </si>
  <si>
    <t>Кв. 72</t>
  </si>
  <si>
    <t>л/с №0000000149037</t>
  </si>
  <si>
    <t>Кв. 40</t>
  </si>
  <si>
    <t>л/с №0000000149040</t>
  </si>
  <si>
    <t>Кв. 99</t>
  </si>
  <si>
    <t>л/с №0000000149041</t>
  </si>
  <si>
    <t>Кв. 86</t>
  </si>
  <si>
    <t>л/с №0000000149045</t>
  </si>
  <si>
    <t>Кв. 100</t>
  </si>
  <si>
    <t>л/с №0000000149046</t>
  </si>
  <si>
    <t>Кв. 87</t>
  </si>
  <si>
    <t>л/с №0000000149049</t>
  </si>
  <si>
    <t>Кв. 88</t>
  </si>
  <si>
    <t>л/с №0000000149050</t>
  </si>
  <si>
    <t>Кв. 74</t>
  </si>
  <si>
    <t>л/с №0000000149051</t>
  </si>
  <si>
    <t>Кв. 8</t>
  </si>
  <si>
    <t>л/с №0000000149053</t>
  </si>
  <si>
    <t>Кв. 75</t>
  </si>
  <si>
    <t>л/с №0000000149054</t>
  </si>
  <si>
    <t>Кв. 76</t>
  </si>
  <si>
    <t>л/с №0000000149055</t>
  </si>
  <si>
    <t>Кв. 77</t>
  </si>
  <si>
    <t>л/с №0000000149057</t>
  </si>
  <si>
    <t>Кв. 78</t>
  </si>
  <si>
    <t>л/с №0000000149060</t>
  </si>
  <si>
    <t>Кв. 89</t>
  </si>
  <si>
    <t>л/с №0000000149061</t>
  </si>
  <si>
    <t>Кв. 79</t>
  </si>
  <si>
    <t>л/с №0000000149063</t>
  </si>
  <si>
    <t>Кв. 80</t>
  </si>
  <si>
    <t>л/с №0000000149066</t>
  </si>
  <si>
    <t>Кв. 90</t>
  </si>
  <si>
    <t>л/с №0000000149069</t>
  </si>
  <si>
    <t>Кв. 10</t>
  </si>
  <si>
    <t>л/с №0000000149109</t>
  </si>
  <si>
    <t>Кв. 131</t>
  </si>
  <si>
    <t>Кв. 109</t>
  </si>
  <si>
    <t>л/с №0000000149111</t>
  </si>
  <si>
    <t>Кв. 191</t>
  </si>
  <si>
    <t>Кв. 112</t>
  </si>
  <si>
    <t>л/с №0000000149116</t>
  </si>
  <si>
    <t>Кв. 113</t>
  </si>
  <si>
    <t>л/с №0000000149117</t>
  </si>
  <si>
    <t>Кв. 114</t>
  </si>
  <si>
    <t>Кв. 116</t>
  </si>
  <si>
    <t>л/с №0000000149122</t>
  </si>
  <si>
    <t>Кв. 117</t>
  </si>
  <si>
    <t>л/с №0000000149123</t>
  </si>
  <si>
    <t>Кв. 147</t>
  </si>
  <si>
    <t>л/с №0000000149124</t>
  </si>
  <si>
    <t>Кв. 118</t>
  </si>
  <si>
    <t>л/с №0000000149125</t>
  </si>
  <si>
    <t>Кв. 148</t>
  </si>
  <si>
    <t>л/с №0000000149129</t>
  </si>
  <si>
    <t>Кв. 195</t>
  </si>
  <si>
    <t>л/с №0000000149131</t>
  </si>
  <si>
    <t>Кв. 196</t>
  </si>
  <si>
    <t>л/с №0000000149133</t>
  </si>
  <si>
    <t>Кв. 123</t>
  </si>
  <si>
    <t>л/с №0000000149136</t>
  </si>
  <si>
    <t>Кв. 150</t>
  </si>
  <si>
    <t>л/с №0000000149137</t>
  </si>
  <si>
    <t>Кв. 197</t>
  </si>
  <si>
    <t>л/с №0000000149139</t>
  </si>
  <si>
    <t>Кв. 151</t>
  </si>
  <si>
    <t>л/с №0000000149140</t>
  </si>
  <si>
    <t>Кв. 198</t>
  </si>
  <si>
    <t>л/с №0000000149141</t>
  </si>
  <si>
    <t>Кв. 152</t>
  </si>
  <si>
    <t>л/с №0000000149142</t>
  </si>
  <si>
    <t>Кв. 126</t>
  </si>
  <si>
    <t>л/с №0000000149143</t>
  </si>
  <si>
    <t>Кв. 127</t>
  </si>
  <si>
    <t>л/с №0000000149144</t>
  </si>
  <si>
    <t>Кв. 153</t>
  </si>
  <si>
    <t>л/с №0000000149145</t>
  </si>
  <si>
    <t>Кв. 128</t>
  </si>
  <si>
    <t>л/с №0000000149146</t>
  </si>
  <si>
    <t>Кв. 154</t>
  </si>
  <si>
    <t>л/с №0000000149147</t>
  </si>
  <si>
    <t>Кв. 129</t>
  </si>
  <si>
    <t>л/с №0000000149148</t>
  </si>
  <si>
    <t>Кв. 155</t>
  </si>
  <si>
    <t>л/с №0000000149149</t>
  </si>
  <si>
    <t>Кв. 156</t>
  </si>
  <si>
    <t>л/с №0000000149150</t>
  </si>
  <si>
    <t>Кв. 157</t>
  </si>
  <si>
    <t>л/с №0000000149153</t>
  </si>
  <si>
    <t>Кв. 199</t>
  </si>
  <si>
    <t>л/с №0000000149155</t>
  </si>
  <si>
    <t>Кв. 132</t>
  </si>
  <si>
    <t>л/с №0000000149156</t>
  </si>
  <si>
    <t>Кв. 160</t>
  </si>
  <si>
    <t>л/с №0000000149160</t>
  </si>
  <si>
    <t>Кв. 200</t>
  </si>
  <si>
    <t>л/с №0000000149161</t>
  </si>
  <si>
    <t>Кв. 135</t>
  </si>
  <si>
    <t>л/с №0000000149163</t>
  </si>
  <si>
    <t>Кв. 136</t>
  </si>
  <si>
    <t>л/с №0000000149164</t>
  </si>
  <si>
    <t>Кв. 162</t>
  </si>
  <si>
    <t>л/с №0000000149166</t>
  </si>
  <si>
    <t>Кв. 201</t>
  </si>
  <si>
    <t>л/с №0000000149170</t>
  </si>
  <si>
    <t>Кв. 165</t>
  </si>
  <si>
    <t>л/с №0000000149171</t>
  </si>
  <si>
    <t>Кв. 139</t>
  </si>
  <si>
    <t>л/с №0000000149173</t>
  </si>
  <si>
    <t>Кв. 140</t>
  </si>
  <si>
    <t>л/с №0000000149175</t>
  </si>
  <si>
    <t>Кв. 167</t>
  </si>
  <si>
    <t>л/с №0000000149180</t>
  </si>
  <si>
    <t>Кв. 143</t>
  </si>
  <si>
    <t>л/с №0000000149183</t>
  </si>
  <si>
    <t>Кв. 144</t>
  </si>
  <si>
    <t>л/с №0000000149185</t>
  </si>
  <si>
    <t>Кв. 203</t>
  </si>
  <si>
    <t>л/с №0000000149188</t>
  </si>
  <si>
    <t>Кв. 204</t>
  </si>
  <si>
    <t>л/с №0000000149189</t>
  </si>
  <si>
    <t>Кв. 174</t>
  </si>
  <si>
    <t>л/с №0000000149190</t>
  </si>
  <si>
    <t>Кв. 205</t>
  </si>
  <si>
    <t>л/с №0000000149192</t>
  </si>
  <si>
    <t>Кв. 206</t>
  </si>
  <si>
    <t>л/с №0000000149194</t>
  </si>
  <si>
    <t>Кв. 177</t>
  </si>
  <si>
    <t>л/с №0000000149195</t>
  </si>
  <si>
    <t>Кв. 178</t>
  </si>
  <si>
    <t>л/с №0000000149198</t>
  </si>
  <si>
    <t>Кв. 181</t>
  </si>
  <si>
    <t>л/с №0000000149200</t>
  </si>
  <si>
    <t>Кв. 207</t>
  </si>
  <si>
    <t>л/с №0000000149201</t>
  </si>
  <si>
    <t>Кв. 183</t>
  </si>
  <si>
    <t>л/с №0000000149202</t>
  </si>
  <si>
    <t>Кв. 184</t>
  </si>
  <si>
    <t>л/с №0000000149204</t>
  </si>
  <si>
    <t>Кв. 185</t>
  </si>
  <si>
    <t>л/с №0000000149205</t>
  </si>
  <si>
    <t>Кв. 186</t>
  </si>
  <si>
    <t>л/с №0000000149206</t>
  </si>
  <si>
    <t>Кв. 187</t>
  </si>
  <si>
    <t>л/с №0000000149207</t>
  </si>
  <si>
    <t>Кв. 188</t>
  </si>
  <si>
    <t>л/с №0000000149208</t>
  </si>
  <si>
    <t>Кв. 189</t>
  </si>
  <si>
    <t>л/с №0000000149214</t>
  </si>
  <si>
    <t>Кв. 211</t>
  </si>
  <si>
    <t>л/с №0000000149215</t>
  </si>
  <si>
    <t>Кв. 212</t>
  </si>
  <si>
    <t>л/с №0000000149216</t>
  </si>
  <si>
    <t>Кв. 213</t>
  </si>
  <si>
    <t>л/с №0000000149219</t>
  </si>
  <si>
    <t>Кв. 216</t>
  </si>
  <si>
    <t>л/с №0000000149223</t>
  </si>
  <si>
    <t>Кв. 219</t>
  </si>
  <si>
    <t>л/с №0000000149224</t>
  </si>
  <si>
    <t>Кв. 220</t>
  </si>
  <si>
    <t>л/с №0000000151446</t>
  </si>
  <si>
    <t>л/с №0000000151572</t>
  </si>
  <si>
    <t>л/с №0000000152141</t>
  </si>
  <si>
    <t>л/с №0000000152786</t>
  </si>
  <si>
    <t>л/с №0000001152968</t>
  </si>
  <si>
    <t>16.12.2022</t>
  </si>
  <si>
    <t>Лицевой счет</t>
  </si>
  <si>
    <t>Площадь</t>
  </si>
  <si>
    <t>Общая площадь помещения, кв. м.1</t>
  </si>
  <si>
    <t>Общая площадь помещений в доме, кв. м.</t>
  </si>
  <si>
    <t>Тариф, руб.</t>
  </si>
  <si>
    <t xml:space="preserve"> ФАКТИЧЕСКИЙ РАСХОД, Гкал СЧЕТ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</si>
  <si>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</si>
  <si>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</si>
  <si>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</si>
  <si>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</si>
  <si>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</si>
  <si>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</si>
  <si>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</si>
  <si>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</si>
  <si>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</si>
  <si>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</si>
  <si>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</si>
  <si>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</si>
  <si>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</t>
  </si>
  <si>
    <t>Объект</t>
  </si>
  <si>
    <t xml:space="preserve">70100686 Отопление ЖП ФАКТ </t>
  </si>
  <si>
    <t xml:space="preserve">38700957 Отопление ЖП ФАКТ </t>
  </si>
  <si>
    <t xml:space="preserve">34700754 Отопление ЖП ФАКТ </t>
  </si>
  <si>
    <t xml:space="preserve">1745237 Отопление ЖП ФАКТ </t>
  </si>
  <si>
    <t xml:space="preserve">20011607 Отопление ЖП ФАКТ </t>
  </si>
  <si>
    <t xml:space="preserve">1745183 Отопление ЖП ФАКТ </t>
  </si>
  <si>
    <t xml:space="preserve">1767576 Отопление ЖП ФАКТ </t>
  </si>
  <si>
    <t xml:space="preserve">1766781 Отопление ЖП ФАКТ </t>
  </si>
  <si>
    <t xml:space="preserve">21-013174 Отопление ЖП ФАКТ </t>
  </si>
  <si>
    <t xml:space="preserve">21-013169 Отопление ЖП ФАКТ </t>
  </si>
  <si>
    <t xml:space="preserve">12802002 Отопление ЖП ФАКТ </t>
  </si>
  <si>
    <t xml:space="preserve">19003681 Отопление ЖП ФАКТ </t>
  </si>
  <si>
    <t xml:space="preserve">19003289 Отопление ЖП ФАКТ </t>
  </si>
  <si>
    <t xml:space="preserve">19003342 Отопление ЖП ФАКТ </t>
  </si>
  <si>
    <t xml:space="preserve">1755031. Отопление ЖП ФАКТ </t>
  </si>
  <si>
    <t xml:space="preserve">1767578 Отопление ЖП ФАКТ </t>
  </si>
  <si>
    <t xml:space="preserve">1756234 Отопление ЖП ФАКТ </t>
  </si>
  <si>
    <t xml:space="preserve">1745357 Отопление ЖП ФАКТ </t>
  </si>
  <si>
    <t xml:space="preserve">1745202 Отопление ЖП ФАКТ </t>
  </si>
  <si>
    <t xml:space="preserve">1745051 Отопление ЖП ФАКТ </t>
  </si>
  <si>
    <t xml:space="preserve">1756246 Отопление ЖП ФАКТ </t>
  </si>
  <si>
    <t xml:space="preserve">1744940 Отопление ЖП ФАКТ </t>
  </si>
  <si>
    <t xml:space="preserve">1766893 Отопление ЖП ФАКТ </t>
  </si>
  <si>
    <t xml:space="preserve">1767581 Отопление ЖП ФАКТ </t>
  </si>
  <si>
    <t xml:space="preserve">19001872 Отопление ЖП ФАКТ </t>
  </si>
  <si>
    <t xml:space="preserve">05806415 Отопление ЖП ФАКТ </t>
  </si>
  <si>
    <t xml:space="preserve">1755064 Отопление ЖП ФАКТ </t>
  </si>
  <si>
    <t xml:space="preserve">1754909 Отопление ЖП ФАКТ </t>
  </si>
  <si>
    <t xml:space="preserve">1767572 Отопление ЖП ФАКТ </t>
  </si>
  <si>
    <t xml:space="preserve">18008811 Отопление ЖП ФАКТ </t>
  </si>
  <si>
    <t xml:space="preserve">21-289841 Отопление ЖП ФАКТ </t>
  </si>
  <si>
    <t xml:space="preserve">18008899 Отопление ЖП ФАКТ </t>
  </si>
  <si>
    <t xml:space="preserve">1745295 Отопление ЖП ФАКТ </t>
  </si>
  <si>
    <t xml:space="preserve">1767476 Отопление ЖП ФАКТ </t>
  </si>
  <si>
    <t xml:space="preserve">20007260 Отопление ЖП ФАКТ </t>
  </si>
  <si>
    <t xml:space="preserve">20007230 Отопление ЖП ФАКТ </t>
  </si>
  <si>
    <t xml:space="preserve">1745258 Отопление ЖП ФАКТ </t>
  </si>
  <si>
    <t xml:space="preserve">1745293 Отопление ЖП ФАКТ </t>
  </si>
  <si>
    <t xml:space="preserve">1737783 Отопление ЖП ФАКТ </t>
  </si>
  <si>
    <t xml:space="preserve">1745061 Отопление ЖП ФАКТ </t>
  </si>
  <si>
    <t xml:space="preserve">31702618 Отопление ЖП ФАКТ </t>
  </si>
  <si>
    <t xml:space="preserve">1745281 Отопление ЖП ФАКТ </t>
  </si>
  <si>
    <t xml:space="preserve">1745300 Отопление ЖП ФАКТ </t>
  </si>
  <si>
    <t xml:space="preserve">05803304 Отопление ЖП ФАКТ </t>
  </si>
  <si>
    <t xml:space="preserve">1737728. Отопление ЖП ФАКТ </t>
  </si>
  <si>
    <t xml:space="preserve">1745301 Отопление ЖП ФАКТ </t>
  </si>
  <si>
    <t xml:space="preserve">1377372 Отопление ЖП ФАКТ </t>
  </si>
  <si>
    <t xml:space="preserve">21-016059 Отопление ЖП ФАКТ </t>
  </si>
  <si>
    <t xml:space="preserve">21-016058 Отопление ЖП ФАКТ </t>
  </si>
  <si>
    <t xml:space="preserve">1745312 Отопление ЖП ФАКТ </t>
  </si>
  <si>
    <t xml:space="preserve">21-077166 Отопление ЖП ФАКТ </t>
  </si>
  <si>
    <t xml:space="preserve">1766896 Отопление ЖП ФАКТ </t>
  </si>
  <si>
    <t xml:space="preserve">1755041 Отопление ЖП ФАКТ </t>
  </si>
  <si>
    <t xml:space="preserve">20008051 Отопление ЖП ФАКТ </t>
  </si>
  <si>
    <t xml:space="preserve">1756256 Отопление ЖП ФАКТ </t>
  </si>
  <si>
    <t xml:space="preserve">1749356 Отопление ЖП ФАКТ </t>
  </si>
  <si>
    <t xml:space="preserve">1745307 Отопление ЖП ФАКТ </t>
  </si>
  <si>
    <t xml:space="preserve">1745205 Отопление ЖП ФАКТ </t>
  </si>
  <si>
    <t xml:space="preserve">1745359 Отопление ЖП ФАКТ </t>
  </si>
  <si>
    <t xml:space="preserve">1766688 Отопление ЖП ФАКТ </t>
  </si>
  <si>
    <t xml:space="preserve">1745313 Отопление ЖП ФАКТ </t>
  </si>
  <si>
    <t xml:space="preserve">1745320 Отопление ЖП ФАКТ </t>
  </si>
  <si>
    <t xml:space="preserve">1745297 Отопление ЖП ФАКТ </t>
  </si>
  <si>
    <t xml:space="preserve">1745308 Отопление ЖП ФАКТ </t>
  </si>
  <si>
    <t xml:space="preserve">4519602 Отопление ЖП ФАКТ </t>
  </si>
  <si>
    <t xml:space="preserve">21113586 Отопление ЖП ФАКТ </t>
  </si>
  <si>
    <t xml:space="preserve">1754978 Отопление ЖП ФАКТ </t>
  </si>
  <si>
    <t xml:space="preserve">1766598 Отопление ЖП ФАКТ </t>
  </si>
  <si>
    <t xml:space="preserve">1748194 Отопление ЖП ФАКТ </t>
  </si>
  <si>
    <t xml:space="preserve">1745328 Отопление ЖП ФАКТ </t>
  </si>
  <si>
    <t xml:space="preserve">1749786 Отопление ЖП ФАКТ </t>
  </si>
  <si>
    <t xml:space="preserve">1745177 Отопление ЖП ФАКТ </t>
  </si>
  <si>
    <t xml:space="preserve">20008290 Отопление ЖП ФАКТ </t>
  </si>
  <si>
    <t xml:space="preserve">21002839 Отопление ЖП ФАКТ </t>
  </si>
  <si>
    <t xml:space="preserve">21002840 Отопление ЖП ФАКТ </t>
  </si>
  <si>
    <t xml:space="preserve">1745319 Отопление ЖП ФАКТ </t>
  </si>
  <si>
    <t xml:space="preserve">1745303 Отопление ЖП ФАКТ </t>
  </si>
  <si>
    <t xml:space="preserve">20025222 Отопление ЖП ФАКТ </t>
  </si>
  <si>
    <t xml:space="preserve">34700692 Отопление ЖП ФАКТ </t>
  </si>
  <si>
    <t xml:space="preserve">1767634 Отопление ЖП ФАКТ </t>
  </si>
  <si>
    <t xml:space="preserve">1745260 Отопление ЖП ФАКТ </t>
  </si>
  <si>
    <t xml:space="preserve">1755051 Отопление ЖП ФАКТ </t>
  </si>
  <si>
    <t xml:space="preserve">19014342 Отопление ЖП ФАКТ </t>
  </si>
  <si>
    <t xml:space="preserve">1745324 Отопление ЖП ФАКТ </t>
  </si>
  <si>
    <t xml:space="preserve">19-008990 Отопление ЖП ФАКТ </t>
  </si>
  <si>
    <t xml:space="preserve">1737726 Отопление ЖП ФАКТ </t>
  </si>
  <si>
    <t xml:space="preserve">21007306 Отопление ЖП ФАКТ </t>
  </si>
  <si>
    <t xml:space="preserve">18-005586 Отопление ЖП ФАКТ </t>
  </si>
  <si>
    <t xml:space="preserve">1755045 Отопление ЖП ФАКТ </t>
  </si>
  <si>
    <t xml:space="preserve">1735252 Отопление ЖП ФАКТ </t>
  </si>
  <si>
    <t xml:space="preserve">19032863 Отопление ЖП ФАКТ </t>
  </si>
  <si>
    <t xml:space="preserve">1745055 Отопление ЖП ФАКТ </t>
  </si>
  <si>
    <t xml:space="preserve">1745057 Отопление ЖП ФАКТ </t>
  </si>
  <si>
    <t xml:space="preserve">19009342 Отопление ЖП ФАКТ </t>
  </si>
  <si>
    <t xml:space="preserve">20006344 Отопление ЖП ФАКТ </t>
  </si>
  <si>
    <t xml:space="preserve">1737778 Отопление ЖП ФАКТ </t>
  </si>
  <si>
    <t>1376183. Отопление ЖП ФАКТ</t>
  </si>
  <si>
    <t>1375461. Отопление ЖП ФАКТ</t>
  </si>
  <si>
    <t>21066315 Отопление ЖП ФАКТ</t>
  </si>
  <si>
    <t>133464 Отопление ЖП ФАКТ</t>
  </si>
  <si>
    <t>21-133456 Отопление ЖП ФАКТ</t>
  </si>
  <si>
    <t>1745047 Отопление ЖП ФАКТ</t>
  </si>
  <si>
    <t>21018035. Отопление ЖП ФАКТ</t>
  </si>
  <si>
    <t>1745274 Отопление ПУ</t>
  </si>
  <si>
    <t>21019292 Отопление ПУ</t>
  </si>
  <si>
    <t>21-121735 Отопление ЖП ФАКТ</t>
  </si>
  <si>
    <t>21-115635 Отопление ЖП ФАКТ</t>
  </si>
  <si>
    <t>20-056827 Отопление ЖП ФАКТ</t>
  </si>
  <si>
    <t>05806414 Отопление ЖП ФАКТ</t>
  </si>
  <si>
    <t>133461 Отопление ПУ</t>
  </si>
  <si>
    <t>002664 Отопление ЖП ФАКТ</t>
  </si>
  <si>
    <t>065730 Отопление ЖП ФАКТ</t>
  </si>
  <si>
    <t>Сведения о показаниях счетчика</t>
  </si>
  <si>
    <t>МИЧУРИНО, 119361, Москва г, Очаково, Очаковская Б. ул, дом №12/3</t>
  </si>
  <si>
    <t>Вид услуги</t>
  </si>
  <si>
    <t>Серийный номер ПУ</t>
  </si>
  <si>
    <t>Дневное показание</t>
  </si>
  <si>
    <t>Дата</t>
  </si>
  <si>
    <t>Показание</t>
  </si>
  <si>
    <t>119361, Москва г, Очаково, Очаковская Б. ул, дом № 12, корпус 3</t>
  </si>
  <si>
    <t>Отопление ПУ</t>
  </si>
  <si>
    <t>-</t>
  </si>
  <si>
    <t>20.11.2022</t>
  </si>
  <si>
    <t>24.09.2022</t>
  </si>
  <si>
    <t>06.10.2022</t>
  </si>
  <si>
    <t>25.09.2022</t>
  </si>
  <si>
    <t>19-008990</t>
  </si>
  <si>
    <t>22.11.2022</t>
  </si>
  <si>
    <t>24.10.2022</t>
  </si>
  <si>
    <t>18-005586</t>
  </si>
  <si>
    <t>20-056827</t>
  </si>
  <si>
    <t>21-013174</t>
  </si>
  <si>
    <t>21-013169</t>
  </si>
  <si>
    <t>21-289841</t>
  </si>
  <si>
    <t>21-133456</t>
  </si>
  <si>
    <t>21-016059</t>
  </si>
  <si>
    <t>21-016058</t>
  </si>
  <si>
    <t>21-077166</t>
  </si>
  <si>
    <t>Организация:</t>
  </si>
  <si>
    <t>Ответственное лицо:</t>
  </si>
  <si>
    <t>_______________/  /</t>
  </si>
  <si>
    <t>Площадь помещения</t>
  </si>
  <si>
    <t>Период: на конец дня 31.05.2022
Группировки строк: Объект.Владелец; Объект; 
Показатели: Площадь; 
Отбор: Объект.Владелец Равно "119361, Москва г, Очаково, Очаковская Б. ул, дом № 12, корпус 3" И Вид площади Равно "Общая площадь без летних помещений"</t>
  </si>
  <si>
    <t>Объект.Владелец</t>
  </si>
  <si>
    <t>Итого</t>
  </si>
  <si>
    <t>объект</t>
  </si>
  <si>
    <t>площадь</t>
  </si>
  <si>
    <t>декабрь</t>
  </si>
  <si>
    <t>приняты к учету</t>
  </si>
  <si>
    <t>расход ИТОГО ипу</t>
  </si>
  <si>
    <t>площадь для среднего</t>
  </si>
  <si>
    <t xml:space="preserve">среднее потребление </t>
  </si>
  <si>
    <t>расход ИТОГО (1 полугодие)</t>
  </si>
  <si>
    <t>дата собственности</t>
  </si>
  <si>
    <t>сентябрь</t>
  </si>
  <si>
    <t>октябрь</t>
  </si>
  <si>
    <t>ноябрь</t>
  </si>
  <si>
    <t>Расход2 полугодие</t>
  </si>
  <si>
    <t>ИПУ</t>
  </si>
  <si>
    <t>ОДН</t>
  </si>
  <si>
    <t xml:space="preserve">ОДН </t>
  </si>
  <si>
    <t>итого 2пол</t>
  </si>
  <si>
    <t>Начисления по лицевым счетам</t>
  </si>
  <si>
    <t>Показатели: Сумма начисления;</t>
  </si>
  <si>
    <t>Группировки колонок: Месяц начисления (Элементы);</t>
  </si>
  <si>
    <t>Дополнительные поля:
ЛицевойСчет.Адрес (Отдельно, После группировки);</t>
  </si>
  <si>
    <t>ЛицевойСчет.Адрес.Владелец</t>
  </si>
  <si>
    <t>Итог</t>
  </si>
  <si>
    <t>Адрес</t>
  </si>
  <si>
    <t>Сумма начисления</t>
  </si>
  <si>
    <t>помещение</t>
  </si>
  <si>
    <t>Группировки строк: ЛицевойСчет.Адрес.Владелец (Элементы); Лицевой счет (Элементы);</t>
  </si>
  <si>
    <t>факт</t>
  </si>
  <si>
    <t>жп</t>
  </si>
  <si>
    <t>Уважаемый собственник!</t>
  </si>
  <si>
    <t>Общая информация по дому, на основании которой рассчитан расход тепла в местах общего пользования на 1 кв.м.</t>
  </si>
  <si>
    <t>Дом</t>
  </si>
  <si>
    <t>Площадь МКД, кв.м</t>
  </si>
  <si>
    <t>Объем тепловой энергии на ОДН к распределению, Гкал</t>
  </si>
  <si>
    <t>Тариф 2 пг, руб./Гкал</t>
  </si>
  <si>
    <t>Расход тепла в местах общего пользования на 1 кв.м., Гкал</t>
  </si>
  <si>
    <t>Информация по лицевому счету</t>
  </si>
  <si>
    <t>Необходимо вставить нужный лс</t>
  </si>
  <si>
    <t xml:space="preserve"> - В случае если в данной ячейке указан "0", при наличии показания на декабрь 2020 года и/или июнь 2021, то расчет ИПУ во втором полугодии произведен по среднему потреблению.</t>
  </si>
  <si>
    <t>Коэффициент трансформации</t>
  </si>
  <si>
    <t xml:space="preserve"> - Если ячейка не заполнена, значение равно единице, показания отражаются в Гкал</t>
  </si>
  <si>
    <t>Расход за 2 полугодие</t>
  </si>
  <si>
    <t>Объем по ОДН</t>
  </si>
  <si>
    <t xml:space="preserve"> - Формула расчета = "Расход тепла в местах общего пользования на 1 кв.м" * Площадь помещения</t>
  </si>
  <si>
    <t xml:space="preserve"> - Сумма расходов по ИПУ и ОДН</t>
  </si>
  <si>
    <t>Сумма перерасчета, руб.</t>
  </si>
  <si>
    <t xml:space="preserve"> - Разница между фактической стоиомостью отопления и суммой начисления по услуге за 2021 год, включая текущие начисления декабря 2021 г.</t>
  </si>
  <si>
    <t>Примечания:</t>
  </si>
  <si>
    <t>1. Перерасчет выполнен с учетом перехода права собственности (дата Акта приема-передачи, дата регистрации права собственности)</t>
  </si>
  <si>
    <t>итого</t>
  </si>
  <si>
    <t>Период: Сентябрь 2023 г. - Декабрь 2023 г.</t>
  </si>
  <si>
    <t>Отборы:
Лицевой счет.Адрес.Владелец В группе из списка (119361, Москва г, Очаково...);
Услуга Равно Отопление ЖП (не использовать с 01.01.2024);
Вид начисления Не в группе из списка (Закрытие периода; Пени; Расчет льгот; Регистрация оплаты);
Документ движения (регистратор) Не в группе из списка (Корректировка взаиморасчетов ЖКХ 00000000071...; Корректировка взаиморасчетов ЖКХ 00000000013...; Корректировка взаиморасчетов ЖКХ 00000000019...; Корректировка взаиморасчетов ЖКХ 00000000002...; Корректировка взаиморасчетов ЖКХ 00000000024...; Корректировка взаиморасчетов ЖКХ 00000000014...; Корректировка взаиморасчетов ЖКХ 00000000005...; Корректировка взаиморасчетов ЖКХ 00000000015...; Корректировка взаиморасчетов ЖКХ 00000000026...; Корректировка взаиморасчетов ЖКХ 00000000017...;...);</t>
  </si>
  <si>
    <t>30.09.2023 0:00:00</t>
  </si>
  <si>
    <t>31.10.2023 0:00:00</t>
  </si>
  <si>
    <t>30.11.2023 0:00:00</t>
  </si>
  <si>
    <t>31.12.2023 0:00:00</t>
  </si>
  <si>
    <t>л/с №0000001156973</t>
  </si>
  <si>
    <t>л/с №0000001155500</t>
  </si>
  <si>
    <t>л/с №0000001155997</t>
  </si>
  <si>
    <t>л/с №0000001156153</t>
  </si>
  <si>
    <t>л/с №0000001156540</t>
  </si>
  <si>
    <t>л/с №0000001156659</t>
  </si>
  <si>
    <t>л/с №0000001157033</t>
  </si>
  <si>
    <t>за Сентябрь 2023 г. - Декабрь 2023 г.</t>
  </si>
  <si>
    <t>Сентябрь 23</t>
  </si>
  <si>
    <t>Октябрь 23</t>
  </si>
  <si>
    <t>Ноябрь 23</t>
  </si>
  <si>
    <t>Декабрь 23</t>
  </si>
  <si>
    <t>17.09.2023</t>
  </si>
  <si>
    <t>17.10.2023</t>
  </si>
  <si>
    <t>20.11.2023</t>
  </si>
  <si>
    <t>23-071984</t>
  </si>
  <si>
    <t>06.12.2023</t>
  </si>
  <si>
    <t>14.09.2023</t>
  </si>
  <si>
    <t>12.10.2023</t>
  </si>
  <si>
    <t>14.11.2023</t>
  </si>
  <si>
    <t>11.12.2023</t>
  </si>
  <si>
    <t>19.11.2023</t>
  </si>
  <si>
    <t>21.02.2023</t>
  </si>
  <si>
    <t>21.11.2023</t>
  </si>
  <si>
    <t>01.12.2023</t>
  </si>
  <si>
    <t>16.09.2023</t>
  </si>
  <si>
    <t>16.10.2023</t>
  </si>
  <si>
    <t>16.11.2023</t>
  </si>
  <si>
    <t>21.09.2023</t>
  </si>
  <si>
    <t>19.10.2023</t>
  </si>
  <si>
    <t>22.11.2023</t>
  </si>
  <si>
    <t>19.09.2023</t>
  </si>
  <si>
    <t>17.11.2023</t>
  </si>
  <si>
    <t>25.09.2023</t>
  </si>
  <si>
    <t>25.10.2023</t>
  </si>
  <si>
    <t>24.11.2023</t>
  </si>
  <si>
    <t>18.09.2023</t>
  </si>
  <si>
    <t>18.10.2023</t>
  </si>
  <si>
    <t>13.11.2023</t>
  </si>
  <si>
    <t>22.09.2023</t>
  </si>
  <si>
    <t>22.10.2023</t>
  </si>
  <si>
    <t>23.04.2023</t>
  </si>
  <si>
    <t>06.11.2023</t>
  </si>
  <si>
    <t>23-070917</t>
  </si>
  <si>
    <t>15.11.2023</t>
  </si>
  <si>
    <t>23-072644</t>
  </si>
  <si>
    <t>26.12.2023</t>
  </si>
  <si>
    <t>25.05.2023</t>
  </si>
  <si>
    <t>21.10.2023</t>
  </si>
  <si>
    <t>25.11.2023</t>
  </si>
  <si>
    <t>23-071983</t>
  </si>
  <si>
    <t>12.12.2023</t>
  </si>
  <si>
    <t>19.01.2023</t>
  </si>
  <si>
    <t>13.09.2023</t>
  </si>
  <si>
    <t>13.10.2023</t>
  </si>
  <si>
    <t>09.11.2023</t>
  </si>
  <si>
    <t>24.08.2023</t>
  </si>
  <si>
    <t>24.10.2023</t>
  </si>
  <si>
    <t>23.11.2023</t>
  </si>
  <si>
    <t>23.09.2023</t>
  </si>
  <si>
    <t>23-071981</t>
  </si>
  <si>
    <t>20.09.2023</t>
  </si>
  <si>
    <t>20.10.2023</t>
  </si>
  <si>
    <t>15.12.2023</t>
  </si>
  <si>
    <t>09.12.2023</t>
  </si>
  <si>
    <t>25.07.2023</t>
  </si>
  <si>
    <t>21.01.2023</t>
  </si>
  <si>
    <t>23-070916</t>
  </si>
  <si>
    <t>11.03.2023</t>
  </si>
  <si>
    <t>23.10.2023</t>
  </si>
  <si>
    <t>11.11.2023</t>
  </si>
  <si>
    <t>10.09.2023</t>
  </si>
  <si>
    <t>08.10.2023</t>
  </si>
  <si>
    <t>12.11.2023</t>
  </si>
  <si>
    <t>10.12.2023</t>
  </si>
  <si>
    <t>20.05.2023</t>
  </si>
  <si>
    <t>15.10.2023</t>
  </si>
  <si>
    <t>24.06.2023</t>
  </si>
  <si>
    <t>14.10.2023</t>
  </si>
  <si>
    <t>18.12.2023</t>
  </si>
  <si>
    <t>27.04.2023</t>
  </si>
  <si>
    <t>11.10.2023</t>
  </si>
  <si>
    <t>08.11.2023</t>
  </si>
  <si>
    <t>05.12.2023</t>
  </si>
  <si>
    <t>14.12.2023</t>
  </si>
  <si>
    <t>22.12.2023</t>
  </si>
  <si>
    <t>15.09.2023</t>
  </si>
  <si>
    <t>23-036838</t>
  </si>
  <si>
    <t>23-036840</t>
  </si>
  <si>
    <t>23-036836</t>
  </si>
  <si>
    <t>23-036839</t>
  </si>
  <si>
    <t>23-070909</t>
  </si>
  <si>
    <t>17.07.2023</t>
  </si>
  <si>
    <t>13.04.2023</t>
  </si>
  <si>
    <t>23.06.2023</t>
  </si>
  <si>
    <t>23-072646</t>
  </si>
  <si>
    <t>20.12.2023</t>
  </si>
  <si>
    <t>23-072643</t>
  </si>
  <si>
    <t>23-070912</t>
  </si>
  <si>
    <t>23-070918</t>
  </si>
  <si>
    <t>23-070915</t>
  </si>
  <si>
    <t>22-065733</t>
  </si>
  <si>
    <t>26.10.2023</t>
  </si>
  <si>
    <t>11.09.2023</t>
  </si>
  <si>
    <t>10.10.2023</t>
  </si>
  <si>
    <t>23-071980</t>
  </si>
  <si>
    <t>23-070914</t>
  </si>
  <si>
    <t>23-070911</t>
  </si>
  <si>
    <t>03.09.2023</t>
  </si>
  <si>
    <t>02.10.2023</t>
  </si>
  <si>
    <t>23.12.2023</t>
  </si>
  <si>
    <t>20.04.2023</t>
  </si>
  <si>
    <t>02.12.2023</t>
  </si>
  <si>
    <t>17.08.2023</t>
  </si>
  <si>
    <t>23-070920</t>
  </si>
  <si>
    <t>23.03.2023</t>
  </si>
  <si>
    <t>13.12.2023</t>
  </si>
  <si>
    <t>04.12.2023</t>
  </si>
  <si>
    <t>лк 01.10.23</t>
  </si>
  <si>
    <t>Показ. На 12.2023</t>
  </si>
  <si>
    <t xml:space="preserve"> ФАКТИЧЕСКИЙ РАСХОД, руб.</t>
  </si>
  <si>
    <t>Закрепленные счетчики</t>
  </si>
  <si>
    <t>Период: 30.09.2023
Дополнительные поля: Объект.Владелец; Объект; Счетчик; 
Отбор: Объект.Владелец В группе из списка "119361, Москва г, Очаково..." И Счетчик.Вид услуги Равно "Отопление ПУ" И Действует Равно "Да" И Счетчик.Тарифность Равно "1-тарифный"</t>
  </si>
  <si>
    <t>Счетчик</t>
  </si>
  <si>
    <t>099979 Отопление ЖП ФАКТ</t>
  </si>
  <si>
    <t>140501288 Отопление ПУ</t>
  </si>
  <si>
    <t>140501305 Отопление ПУ</t>
  </si>
  <si>
    <t>1376244 Отопление ПУ</t>
  </si>
  <si>
    <t>22-065733 Отопление ЖП ФАКТ</t>
  </si>
  <si>
    <t>065738 Отопление ЖП ФАКТ</t>
  </si>
  <si>
    <t>1372724 Отопление ЖП ФАКТ</t>
  </si>
  <si>
    <t>140501356 Отопление ПУ</t>
  </si>
  <si>
    <t>140501341 Отопление ПУ</t>
  </si>
  <si>
    <t xml:space="preserve">140501486 Отопление ПУ </t>
  </si>
  <si>
    <t>21015371 Отопление ПУ</t>
  </si>
  <si>
    <t xml:space="preserve">12802005 Отопление ЖП ФАКТ </t>
  </si>
  <si>
    <t>065740 Отопление ЖП ФАКТ</t>
  </si>
  <si>
    <t>19003595 Отопление ПУ</t>
  </si>
  <si>
    <t xml:space="preserve">1755066 Отопление ЖП ФАКТ </t>
  </si>
  <si>
    <t>140501454 Отопление ПУ</t>
  </si>
  <si>
    <t>109609 Отопление ПУ</t>
  </si>
  <si>
    <t>140501307 Отопление ПУ</t>
  </si>
  <si>
    <t>22085450 Отопление ЖП ФАКТ</t>
  </si>
  <si>
    <t>109610 Отопление ПУ</t>
  </si>
  <si>
    <t>лк 09.23</t>
  </si>
  <si>
    <t>Реестр на 14.12.23</t>
  </si>
  <si>
    <t>Период: 31.12.2023
Дополнительные поля: Объект.Владелец; Объект; Счетчик; 
Отбор: Объект.Владелец В группе из списка "119361, Москва г, Очаково..." И Счетчик.Вид услуги Равно "Отопление ПУ" И Действует Равно "Да" И Счетчик.Тарифность Равно "1-тарифный"</t>
  </si>
  <si>
    <t>23-036839 Отопление</t>
  </si>
  <si>
    <t>23-070912 Отопление</t>
  </si>
  <si>
    <t>23-070914 Отопление</t>
  </si>
  <si>
    <t>23-072646 Отопление</t>
  </si>
  <si>
    <t>23131354 Отопление</t>
  </si>
  <si>
    <t>23-071984 Отопление</t>
  </si>
  <si>
    <t>23-072644 Отопление</t>
  </si>
  <si>
    <t>071988 Отопление ПУ</t>
  </si>
  <si>
    <t>23-036840 Отопление</t>
  </si>
  <si>
    <t>23-070917 Отопление</t>
  </si>
  <si>
    <t>23152382 Отопление</t>
  </si>
  <si>
    <t>23-072643 Отопление</t>
  </si>
  <si>
    <t>23-070915 Отопление</t>
  </si>
  <si>
    <t>070919 Отопление</t>
  </si>
  <si>
    <t>23072570 Отопление</t>
  </si>
  <si>
    <t>23-070920 Отопление</t>
  </si>
  <si>
    <t>23-070918 Отопление</t>
  </si>
  <si>
    <t>23-071980 Отопление</t>
  </si>
  <si>
    <t>23131355 Отопление</t>
  </si>
  <si>
    <t>23-036836 Отопление</t>
  </si>
  <si>
    <t>23-071981 Отопление</t>
  </si>
  <si>
    <t>071977 Отопление ПУ</t>
  </si>
  <si>
    <t>23-070916 Отопление</t>
  </si>
  <si>
    <t>23-036838 Отопление</t>
  </si>
  <si>
    <t>036837 Отопление</t>
  </si>
  <si>
    <t>032304 Отопление</t>
  </si>
  <si>
    <t>071978 Отопление ПУ</t>
  </si>
  <si>
    <t>23152380 Отопление</t>
  </si>
  <si>
    <t>071985 Отопление ПУ</t>
  </si>
  <si>
    <t>23-071983 Отопление</t>
  </si>
  <si>
    <t>23152378 Отопление</t>
  </si>
  <si>
    <t>23-070909 Отопление</t>
  </si>
  <si>
    <t>23-070911 Отопление</t>
  </si>
  <si>
    <t>073963 Отопление ПУ</t>
  </si>
  <si>
    <t>Счетчики на 09.23.</t>
  </si>
  <si>
    <t>Счетчики на 12.23.</t>
  </si>
  <si>
    <t>неисправен</t>
  </si>
  <si>
    <t>нет доступа</t>
  </si>
  <si>
    <t>Нет доступа МОП</t>
  </si>
  <si>
    <t>лк 11.23</t>
  </si>
  <si>
    <t>лк 12.23.</t>
  </si>
  <si>
    <t>Договор</t>
  </si>
  <si>
    <t>Сумма начислений факт</t>
  </si>
  <si>
    <t>Документ основание</t>
  </si>
  <si>
    <t>МЧ/БО/ДУ-12-3-1</t>
  </si>
  <si>
    <t>Начисление услуг 00000013229 от 31.10.2023 12:02:18</t>
  </si>
  <si>
    <t>МЧ/БО/ДУ-12-3-2</t>
  </si>
  <si>
    <t>МЧ/БО/ДУ-12-3-3</t>
  </si>
  <si>
    <t>МЧ/БО/ДУ-12-3-4</t>
  </si>
  <si>
    <t>МЧ/БО/ДУ-12-3-5</t>
  </si>
  <si>
    <t>МЧ/БО/ДУ-12-3-6</t>
  </si>
  <si>
    <t>МЧ/БО/ДУ-12-3-7</t>
  </si>
  <si>
    <t>МЧ/БО/ДУ-12-3-8</t>
  </si>
  <si>
    <t>МЧ/БО/ДУ-12-3-9-ВТОР1</t>
  </si>
  <si>
    <t>МЧ/БО/ДУ-12-3-10</t>
  </si>
  <si>
    <t>МЧ/БО/ДУ-12-3-11</t>
  </si>
  <si>
    <t>МЧ/БО/ДУ-12-3-12</t>
  </si>
  <si>
    <t>МЧ/БО/ДУ-12-3-13</t>
  </si>
  <si>
    <t>МЧ/БО/ДУ-12-3-14</t>
  </si>
  <si>
    <t>МЧ/БО/ДУ-12-3-15</t>
  </si>
  <si>
    <t>МЧ/БО/ДУ-12-3-16</t>
  </si>
  <si>
    <t xml:space="preserve">МЧ/БО/ДУ-12-3-17 </t>
  </si>
  <si>
    <t>МЧ/БО/ДУ-12-3-18</t>
  </si>
  <si>
    <t>МЧ/БО/ДУ-12-3-19</t>
  </si>
  <si>
    <t>МЧ/БО/ДУ-12-3-20</t>
  </si>
  <si>
    <t>МЧ/БО/ДУ-12-3-21</t>
  </si>
  <si>
    <t>МЧ/БО/ДУ-12-3-22</t>
  </si>
  <si>
    <t>МЧ/БО/ДУ-12-3-23.</t>
  </si>
  <si>
    <t>МЧ/БО/ДУ-12-3-24</t>
  </si>
  <si>
    <t>МЧ/БО/ДУ-12-3-25</t>
  </si>
  <si>
    <t>МЧ/БО/ДУ-12-3-26</t>
  </si>
  <si>
    <t>МЧ/БО/ДУ-13-3-27</t>
  </si>
  <si>
    <t>МЧ/БО/ДУ-12-3-28</t>
  </si>
  <si>
    <t>МЧ/БО/ДУ-12-3-29</t>
  </si>
  <si>
    <t>МЧ/БО/ДУ-12-3-30</t>
  </si>
  <si>
    <t>МЧ/БО/ДУ-12-3-31</t>
  </si>
  <si>
    <t>МЧ/БО/ДУ-12-3-32</t>
  </si>
  <si>
    <t>МЧ/БО/ДУ-12-3-33</t>
  </si>
  <si>
    <t>МЧ/БО/ДУ-12-3-34</t>
  </si>
  <si>
    <t>МЧ/БО/ДУ-12-3-35</t>
  </si>
  <si>
    <t>МЧ/БО/ДУ-12-3-36</t>
  </si>
  <si>
    <t>МЧ/БО/ДУ-12-3-37</t>
  </si>
  <si>
    <t>МЧ/БО/ДУ-12-3-38</t>
  </si>
  <si>
    <t>МЧ/БО/ДУ-12-3-39</t>
  </si>
  <si>
    <t>МЧ/БО/ДУ-12-3-40</t>
  </si>
  <si>
    <t>МЧ/БО/ДУ-12-3-41</t>
  </si>
  <si>
    <t>МЧ/БО/ДУ-12-3-42</t>
  </si>
  <si>
    <t>МЧ/БО/ДУ-12-3-43</t>
  </si>
  <si>
    <t>МЧ/БО/ДУ-12-3-44</t>
  </si>
  <si>
    <t>МЧ/БО/ДУ-12-3-45</t>
  </si>
  <si>
    <t>МЧ/БО/ДУ-12-3-46-ВТОР1</t>
  </si>
  <si>
    <t>МЧ/БО/ДУ-12-3-47</t>
  </si>
  <si>
    <t>МЧ/БО/ДУ-12-3-48</t>
  </si>
  <si>
    <t>МЧ/БО/ДУ-12-3-49</t>
  </si>
  <si>
    <t>МЧ/БО/ДУ-12-3-50</t>
  </si>
  <si>
    <t>МЧ/БО/ДУ-12-3-51</t>
  </si>
  <si>
    <t>МЧ/БО/ДУ-12-3-52</t>
  </si>
  <si>
    <t>МЧ/БО/ДУ-12-3-53</t>
  </si>
  <si>
    <t>МЧ/БО/ДУ-12-3-54/ВТОР1</t>
  </si>
  <si>
    <t>МЧ/БО/ДУ-12-3-55</t>
  </si>
  <si>
    <t>МЧ/БО/ДУ-12-3-56/ВТОР1</t>
  </si>
  <si>
    <t>МЧ/БО/ДУ-12-3-57</t>
  </si>
  <si>
    <t>МЧ/БО/ДУ-12-3-58</t>
  </si>
  <si>
    <t>МЧ/БО/ДУ-12-3-59</t>
  </si>
  <si>
    <t>МЧ/БО/ДУ-12-3-60</t>
  </si>
  <si>
    <t>МЧ/БО/ДУ-12-3-61</t>
  </si>
  <si>
    <t>МЧ/БО/ДУ-12-3-62</t>
  </si>
  <si>
    <t>МЧ/БО/ДУ-12-3-63</t>
  </si>
  <si>
    <t>МЧ/БО/ДУ-12-3-64/ВТОР</t>
  </si>
  <si>
    <t>МЧ/БО/ДУ-12-3-65</t>
  </si>
  <si>
    <t>МЧ/БО/ДУ-12-3-66</t>
  </si>
  <si>
    <t>МЧ/БО/ДУ-12-3-67</t>
  </si>
  <si>
    <t>МЧ/БО/ДУ-12-3-68</t>
  </si>
  <si>
    <t>МЧ/БО/ДУ-12-3-69</t>
  </si>
  <si>
    <t>МЧ/БО/ДУ-12-3-70/Втор</t>
  </si>
  <si>
    <t>МЧ/БО/ДУ-12-3-71</t>
  </si>
  <si>
    <t>МЧ/БО/ДУ-12-3-72</t>
  </si>
  <si>
    <t>МЧ/БО/ДУ-12-3-73-ВТОР1</t>
  </si>
  <si>
    <t>МЧ/БО/ДУ-12-3-74</t>
  </si>
  <si>
    <t>МЧ/БО/ДУ-12-3-75</t>
  </si>
  <si>
    <t>МЧ/БО/ДУ-12-3-76</t>
  </si>
  <si>
    <t>МЧ/БО/ДУ-12-3-77</t>
  </si>
  <si>
    <t>МЧ/БО/ДУ-12-3-78</t>
  </si>
  <si>
    <t>МЧ/БО/ДУ-12-3-79</t>
  </si>
  <si>
    <t>МЧ/БО/ДУ-12-3-80</t>
  </si>
  <si>
    <t>МЧ/БО/ДУ-12-3-81</t>
  </si>
  <si>
    <t>МЧ/БО/ДУ-12-3-82</t>
  </si>
  <si>
    <t>МЧ/БО/ДУ-12-3-83</t>
  </si>
  <si>
    <t>МЧ/БО/ДУ-12-3-84</t>
  </si>
  <si>
    <t>МЧ/БО/ДУ-12-3-85</t>
  </si>
  <si>
    <t>МЧ/БО/ДУ-12-3-86</t>
  </si>
  <si>
    <t>МЧ/БО/ДУ-12-3-87</t>
  </si>
  <si>
    <t>МЧ/БО/ДУ-12-3-88</t>
  </si>
  <si>
    <t>МЧ/БО/ДУ-12-3-89</t>
  </si>
  <si>
    <t>МЧ/БО/ДУ-12-3-90/ВТОР</t>
  </si>
  <si>
    <t>МЧ/БО/ДУ-12-3-91</t>
  </si>
  <si>
    <t>МЧ/БО/ДУ-12-3-92/ВТОР</t>
  </si>
  <si>
    <t>МЧ/БО/ДУ-12-3-93</t>
  </si>
  <si>
    <t>МЧ/БО/ДУ-12-3-94</t>
  </si>
  <si>
    <t>МЧ/БО/ДУ-12-3-95</t>
  </si>
  <si>
    <t>МЧ/БО/ДУ-12-3-96</t>
  </si>
  <si>
    <t>МЧ/БЧ/ДУ/12-3-97</t>
  </si>
  <si>
    <t>МЧ/БО/ДУ-12-3-98</t>
  </si>
  <si>
    <t>МЧ/БО/ДУ-12-3-99</t>
  </si>
  <si>
    <t>МЧ/БО/ДУ-12-3-100</t>
  </si>
  <si>
    <t>МЧ/БО/ДУ-12-3-101-ВТОР1</t>
  </si>
  <si>
    <t>МЧ/БО/ДУ-12-3-102-ВТОР1</t>
  </si>
  <si>
    <t>МЧ/БО/ДУ-12-3-103</t>
  </si>
  <si>
    <t>МЧ/БО/ДУ-12-3-104</t>
  </si>
  <si>
    <t>МЧ/БО/ДУ-12-3-105</t>
  </si>
  <si>
    <t>МЧ/БО/ДУ-12-3-106/ВТОР</t>
  </si>
  <si>
    <t>МЧ/БО/ДУ-12-3-107/Втор</t>
  </si>
  <si>
    <t>МЧ/БО/ДУ-12-3-108</t>
  </si>
  <si>
    <t>МЧ/БО/ДУ-2-3-109</t>
  </si>
  <si>
    <t>МЧ/БО/ДУ-12-3-110-ВТОР1</t>
  </si>
  <si>
    <t>МЧ/БО/ДУ-12-3-111-ВТОР1</t>
  </si>
  <si>
    <t>МЧ/БО/ДУ-12-3-112 втор</t>
  </si>
  <si>
    <t>МЧ/БО/ДУ-12-3-113.</t>
  </si>
  <si>
    <t>МЧ/БО/ДУ-12-3-114.</t>
  </si>
  <si>
    <t>МЧ/БО/ДУ-12-3-115-ВТОР1</t>
  </si>
  <si>
    <t>МЧ/БО/ДУ-12-3-116/Втор</t>
  </si>
  <si>
    <t>МЧ/БО/ДУ-12-3-117</t>
  </si>
  <si>
    <t>МЧ/БО/ДУ-12-3-118.</t>
  </si>
  <si>
    <t>МЧ/БО/ДУ-12-3-119-Втор-2</t>
  </si>
  <si>
    <t>МЧ/БО/ДУ-12-3-120-ВТОР1</t>
  </si>
  <si>
    <t>МЧ/БО/ДУ-12-3-121-ВТОР1</t>
  </si>
  <si>
    <t>МЧ/БО/ДУ-12-3-122-ВТОР1</t>
  </si>
  <si>
    <t>МЧ/БО/ДУ-12-3-123.</t>
  </si>
  <si>
    <t>МЧ/БО/ДУ-12-3-124-ВТОР1</t>
  </si>
  <si>
    <t>МЧ/БО/ДУ-12-3-125-ВТОР1</t>
  </si>
  <si>
    <t>МЧ/БО/ДУ-12-3-126</t>
  </si>
  <si>
    <t>МЧ/БО/ДУ-12-3-127.</t>
  </si>
  <si>
    <t>МЧ/БО/ДУ-12-3-128.</t>
  </si>
  <si>
    <t>МЧ/БО/ДУ-12-3-129.</t>
  </si>
  <si>
    <t>МЧ/БО/ДУ-12-3-130-ВТОР1</t>
  </si>
  <si>
    <t>МЧ/БО/ДУ-12-3-131</t>
  </si>
  <si>
    <t>МЧ/БО/ДУ-12-3-132.</t>
  </si>
  <si>
    <t>МЧ/БО/ДУ-12-3-133-ВТОР1</t>
  </si>
  <si>
    <t>МЧ/БО/ДУ-12-3-134-ВТОР1</t>
  </si>
  <si>
    <t>МЧ/БО/ДУ-12-3-135.</t>
  </si>
  <si>
    <t>МЧ/БО/ДУ-12-3-136.</t>
  </si>
  <si>
    <t>МЧ/БО/ДУ-12-3-137-ВТОР1</t>
  </si>
  <si>
    <t>МЧ/БО/ДУ-12-3-138-ВТОР1</t>
  </si>
  <si>
    <t>МЧ/БО/ДУ-12-3-139</t>
  </si>
  <si>
    <t>МЧ/БО/ДУ-12-3-140</t>
  </si>
  <si>
    <t>МЧ/БО/ДУ-12-3-141-ВТОР1</t>
  </si>
  <si>
    <t>МЧ/БО/ДУ-12-3-142-ВТОР1</t>
  </si>
  <si>
    <t>МЧ/БО/ДУ-12-3-143</t>
  </si>
  <si>
    <t>МЧ/БО/ДУ-12-3-144.</t>
  </si>
  <si>
    <t>МЧ-БО/ДУ-12-3-145-ВТОР1</t>
  </si>
  <si>
    <t>МЧ-БО/ДУ-12-3-146-ВТОР1</t>
  </si>
  <si>
    <t>МЧ/БО/ДУ-12-3-147/ВТОР</t>
  </si>
  <si>
    <t>МЧ/БО/ДУ-12-3-148/ВТОР</t>
  </si>
  <si>
    <t>МЧ/БО/ДУ-12-3-149-ВТОР1</t>
  </si>
  <si>
    <t>МЧ/БО/ДУ-12-3-150</t>
  </si>
  <si>
    <t>МЧ/БО/ДУ-12-3-151</t>
  </si>
  <si>
    <t>МЧ/БО/ДУ-12-3-152</t>
  </si>
  <si>
    <t>МЧ/БО/ДУ-12-3-153</t>
  </si>
  <si>
    <t>МЧ/БО/ДУ-12-3-154</t>
  </si>
  <si>
    <t>МЧ/БО/ДУ-12-3-155</t>
  </si>
  <si>
    <t>МЧ/БО/ДУ-12-3-156</t>
  </si>
  <si>
    <t>МЧ/БО/ДУ-12-3-157</t>
  </si>
  <si>
    <t>МЧ/БО/ДУ-12-3-158-ВТОР1</t>
  </si>
  <si>
    <t>МЧ/БО/ДУ-12-3-159-ВТОР1</t>
  </si>
  <si>
    <t>МЧ/БО/ДУ-12-3-160</t>
  </si>
  <si>
    <t>МЧ/БО/ДУ-12-3-161-ВТОР1</t>
  </si>
  <si>
    <t>МЧ/БО/ДУ-12-3-162</t>
  </si>
  <si>
    <t>МЧ/БО/ДУ-12-3-163-ВТОР1</t>
  </si>
  <si>
    <t>МЧ/БО/ДУ-12-3-164-ВТОР1</t>
  </si>
  <si>
    <t>МЧ/БО/ДУ-12-3-165/ВТОР</t>
  </si>
  <si>
    <t>МЧ/БО/ДУ-12-3-166-ВТОР1</t>
  </si>
  <si>
    <t>МЧ/БО/ДУ-12-3-167</t>
  </si>
  <si>
    <t>МЧ/БО/ДУ-12-3-168-ВТОР1</t>
  </si>
  <si>
    <t>МЧ/БО/ДУ-12-3-169-ВТОР1</t>
  </si>
  <si>
    <t>МЧ/БО/ДУ-12-3-170-ВТОР1</t>
  </si>
  <si>
    <t>МЧ/БО/ДУ-12-3-171-ВТОР1</t>
  </si>
  <si>
    <t>МЧ/БО/ДУ-12-3-172-ВТОР1</t>
  </si>
  <si>
    <t>МЧ/БО/ДУ-12-3-173-ВТОР1</t>
  </si>
  <si>
    <t>МЧ/БО/ДУ-12-3-174</t>
  </si>
  <si>
    <t>МЧ/БО/ДУ-12-3-175.</t>
  </si>
  <si>
    <t>МЧ/БО/ДУ-12-3-176.</t>
  </si>
  <si>
    <t>МЧ/БО/ДУ-12-3-177</t>
  </si>
  <si>
    <t>МЧ/БО/ДУ-12-3-178/ВТОР</t>
  </si>
  <si>
    <t>МЧ/БО/ДУ-12-3-179-ВТОР1</t>
  </si>
  <si>
    <t>МЧ/БО/ДУ-12-3-180-ВТОР1</t>
  </si>
  <si>
    <t>МЧ/БО/ДУ-12-3-181</t>
  </si>
  <si>
    <t>МЧ/БО/ДУ-12-3-182/ВТОР</t>
  </si>
  <si>
    <t>МЧ/БО/ДУ-12-3-183/ВТОР</t>
  </si>
  <si>
    <t>МЧ/БО/ДУ-12-3-184</t>
  </si>
  <si>
    <t>МЧ/БО/ДУ-12-3-185</t>
  </si>
  <si>
    <t>МЧ/БО/ДУ-12-3-186</t>
  </si>
  <si>
    <t>МЧ/БО/ДУ-12-3-187/ВТОР</t>
  </si>
  <si>
    <t>МЧ/БО/ДУ-12-3-188/ВТОР</t>
  </si>
  <si>
    <t>МЧ/БО/ДУ-12-3-189/ВТОР</t>
  </si>
  <si>
    <t>МЧ/БО/ДУ-12-3-190-ВТОР1</t>
  </si>
  <si>
    <t>МЧ/БО/ДУ-12-3-191</t>
  </si>
  <si>
    <t>МЧ/БО/ДУ-12-3-192-ВТОР1</t>
  </si>
  <si>
    <t>МЧ/БО/ДУ-12-3-193-ВТОР1</t>
  </si>
  <si>
    <t>МЧ/БО/ДУ-12-3-194/Втор-1</t>
  </si>
  <si>
    <t>МЧ/БО/ДУ-12-3-195</t>
  </si>
  <si>
    <t>МИ/БО/ДУ-12-3-196</t>
  </si>
  <si>
    <t>МЧ/БО/ДУ-12-3-197</t>
  </si>
  <si>
    <t>МЧ/БО/ДУ-12-3-198</t>
  </si>
  <si>
    <t>МЧ/БО/ДУ-12-3-199/ВТОР1</t>
  </si>
  <si>
    <t>МЧ/БО/ДУ-12-3-200</t>
  </si>
  <si>
    <t>МЧ/БО/ДУ-12-3-201</t>
  </si>
  <si>
    <t>МЧ/БО/ДУ-12-3-202-ВТОР1</t>
  </si>
  <si>
    <t>МЧ/БО/ДУ-12-3-203/ВТОР</t>
  </si>
  <si>
    <t>МЧ/БО/ДУ-12-3-204/ВТОР</t>
  </si>
  <si>
    <t>МЧ/БО/ДУ-12-3-205/ВТОР</t>
  </si>
  <si>
    <t>МЧ/БО/ДУ-12-3-206/ВТОР1</t>
  </si>
  <si>
    <t>МЧ/БО/ДУ-12-3-206</t>
  </si>
  <si>
    <t>МЧ/БО/ДУ-12-3-207</t>
  </si>
  <si>
    <t>МЧ/БО/ДУ-12-3-208-ВТОР1</t>
  </si>
  <si>
    <t>МЧ/БО/ДУ-12-3-209-ВТОР1</t>
  </si>
  <si>
    <t>МЧ/БО/ДУ-12-3-210-ВТОР1</t>
  </si>
  <si>
    <t>МЧ/БО/ДУ-12-3-211</t>
  </si>
  <si>
    <t>МЧ/БО/ДУ-12-3-212</t>
  </si>
  <si>
    <t>МЧ/БО/ДУ-12-3-213</t>
  </si>
  <si>
    <t>МЧ/БО/ДУ-12-3-214-ВТОР1</t>
  </si>
  <si>
    <t>МЧ/БО/ДУ-12-3-215-ВТОР1</t>
  </si>
  <si>
    <t>МЧ/БО/ДУ-12-3-216</t>
  </si>
  <si>
    <t>МЧ/БО/ДУ-12-3-217-ВТОР1</t>
  </si>
  <si>
    <t>МЧ/БО/ДУ-12-3-218-ВТОР1</t>
  </si>
  <si>
    <t>МЧ/БО/ДУ-12-3-219/ВТОР</t>
  </si>
  <si>
    <t>МЧ/БО/ДУ-12-3-220</t>
  </si>
  <si>
    <t>МЧ/БО/ДУ-12-3-221-ВТОР1</t>
  </si>
  <si>
    <t>МЧ/ОЧ/ДУ/12-3-222</t>
  </si>
  <si>
    <t>МЧ/БО/ДУ-12-3-223-ВТОР1</t>
  </si>
  <si>
    <t>МЧ/БО/ДУ-12-3-224-ВТОР1</t>
  </si>
  <si>
    <t>МЧ/БО/ДУ-12-3-225-ВТОР1</t>
  </si>
  <si>
    <t>МЧ/БО/ДУ-12-3-226</t>
  </si>
  <si>
    <t>494 408,40</t>
  </si>
  <si>
    <t>Начисление услуг 00000014202 от 30.11.2023 23:02:21</t>
  </si>
  <si>
    <t>494 408,19</t>
  </si>
  <si>
    <t>Начисление услуг 00000015680 от 31.12.2023 23:59:59</t>
  </si>
  <si>
    <t>В платежных документах за январь 2024 года, направленных в феврале 2024 года, произведен перерасчет платы за услугу «Отопление» по фактическому потреблению за 2023 год.
Перерасчет был выполнен по фактическому расходу общедомового прибора учета с  учетом индивидуальных приборов учета.
Перерасчет произведен в соответствии с формулой 18(3) пункта 20(2) Приложения 2 Правил, утвержденных Постановлением Российской Федерации от 06.05.2011 №354.</t>
  </si>
  <si>
    <t>Ниже приведена подробная расшифровка перерасчета по услуге "Отопление" за 2023 г. по Вашему лицевому счету.</t>
  </si>
  <si>
    <t>Общий расход тепловой энергии по ОДПУ за 2 пг 2023, Гкал</t>
  </si>
  <si>
    <t>Суммарный расход тепловой энергии по ИПУ за 2 пг 2023, Гкал</t>
  </si>
  <si>
    <t>5=3-4</t>
  </si>
  <si>
    <t>7=5/2</t>
  </si>
  <si>
    <t>Показания на сентябрь 2023</t>
  </si>
  <si>
    <t>Показания на декабрь 2023</t>
  </si>
  <si>
    <t xml:space="preserve"> - Формула расчета = ("Показания на декабрь 2023" - "Показания на сентябрь 2023 г") * Коэффициент трансформации</t>
  </si>
  <si>
    <t>Сумма начислений по отоплению 1/12 с 01.09.2023г. по 31.12.2023 г.</t>
  </si>
  <si>
    <t>Расчетная сумма по отоплению исходя из фактического расхода  с 01.09.2023г. по 31.12.2023 г.</t>
  </si>
  <si>
    <t>Общий расход тепловой энергии с 01.09.2023г. по 31.12.2023 г., Гкал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</si>
</sst>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00000"/>
    <numFmt numFmtId="168" formatCode="0&quot;.&quot;"/>
    <numFmt numFmtId="169" formatCode="00000000"/>
    <numFmt numFmtId="170" formatCode="0.00000"/>
    <numFmt numFmtId="171" formatCode="0&quot; 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9"/>
      <color indexed="59"/>
      <name val="Times New Roman"/>
      <family val="1"/>
    </font>
    <font>
      <sz val="9"/>
      <color indexed="8"/>
      <name val="Times New Roman"/>
      <family val="1"/>
    </font>
    <font>
      <b/>
      <sz val="8"/>
      <color indexed="59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color indexed="59"/>
      <name val="Arial"/>
      <family val="2"/>
    </font>
    <font>
      <sz val="8"/>
      <color indexed="5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1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4" fillId="33" borderId="10" xfId="60" applyNumberFormat="1" applyFont="1" applyFill="1" applyBorder="1" applyAlignment="1">
      <alignment vertical="top" wrapText="1"/>
      <protection/>
    </xf>
    <xf numFmtId="0" fontId="4" fillId="33" borderId="11" xfId="6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33" borderId="10" xfId="60" applyNumberFormat="1" applyFont="1" applyFill="1" applyBorder="1" applyAlignment="1">
      <alignment horizontal="left" vertical="top"/>
      <protection/>
    </xf>
    <xf numFmtId="14" fontId="3" fillId="33" borderId="10" xfId="60" applyNumberFormat="1" applyFont="1" applyFill="1" applyBorder="1" applyAlignment="1">
      <alignment horizontal="left" vertical="top"/>
      <protection/>
    </xf>
    <xf numFmtId="0" fontId="2" fillId="0" borderId="0" xfId="60">
      <alignment/>
      <protection/>
    </xf>
    <xf numFmtId="0" fontId="2" fillId="0" borderId="12" xfId="60" applyNumberFormat="1" applyFont="1" applyBorder="1" applyAlignment="1">
      <alignment vertical="top" wrapText="1"/>
      <protection/>
    </xf>
    <xf numFmtId="49" fontId="53" fillId="34" borderId="10" xfId="53" applyNumberFormat="1" applyFont="1" applyFill="1" applyBorder="1" applyAlignment="1">
      <alignment vertical="center" wrapText="1"/>
      <protection/>
    </xf>
    <xf numFmtId="0" fontId="53" fillId="34" borderId="10" xfId="54" applyFont="1" applyFill="1" applyBorder="1" applyAlignment="1">
      <alignment horizontal="center" vertical="center" wrapText="1"/>
      <protection/>
    </xf>
    <xf numFmtId="0" fontId="53" fillId="34" borderId="10" xfId="53" applyFont="1" applyFill="1" applyBorder="1" applyAlignment="1">
      <alignment vertical="center" wrapText="1"/>
      <protection/>
    </xf>
    <xf numFmtId="0" fontId="53" fillId="34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33" borderId="10" xfId="62" applyNumberFormat="1" applyFont="1" applyFill="1" applyBorder="1" applyAlignment="1">
      <alignment horizontal="center" vertical="center"/>
      <protection/>
    </xf>
    <xf numFmtId="0" fontId="54" fillId="0" borderId="10" xfId="53" applyFont="1" applyBorder="1" applyAlignment="1">
      <alignment horizontal="center" vertical="center"/>
      <protection/>
    </xf>
    <xf numFmtId="0" fontId="8" fillId="33" borderId="10" xfId="62" applyNumberFormat="1" applyFont="1" applyFill="1" applyBorder="1" applyAlignment="1">
      <alignment horizontal="center" vertical="center" wrapText="1"/>
      <protection/>
    </xf>
    <xf numFmtId="165" fontId="54" fillId="35" borderId="10" xfId="53" applyNumberFormat="1" applyFont="1" applyFill="1" applyBorder="1" applyAlignment="1">
      <alignment horizontal="center" vertical="center" wrapText="1"/>
      <protection/>
    </xf>
    <xf numFmtId="0" fontId="8" fillId="19" borderId="10" xfId="62" applyNumberFormat="1" applyFont="1" applyFill="1" applyBorder="1" applyAlignment="1">
      <alignment horizontal="center" vertical="center" wrapText="1"/>
      <protection/>
    </xf>
    <xf numFmtId="0" fontId="5" fillId="0" borderId="0" xfId="61" applyFont="1">
      <alignment/>
      <protection/>
    </xf>
    <xf numFmtId="0" fontId="2" fillId="0" borderId="0" xfId="61">
      <alignment/>
      <protection/>
    </xf>
    <xf numFmtId="0" fontId="2" fillId="0" borderId="0" xfId="61" applyNumberFormat="1" applyAlignment="1">
      <alignment wrapText="1"/>
      <protection/>
    </xf>
    <xf numFmtId="0" fontId="6" fillId="36" borderId="12" xfId="61" applyNumberFormat="1" applyFont="1" applyFill="1" applyBorder="1" applyAlignment="1">
      <alignment vertical="top" wrapText="1"/>
      <protection/>
    </xf>
    <xf numFmtId="0" fontId="6" fillId="36" borderId="13" xfId="61" applyNumberFormat="1" applyFont="1" applyFill="1" applyBorder="1" applyAlignment="1">
      <alignment vertical="top" wrapText="1"/>
      <protection/>
    </xf>
    <xf numFmtId="0" fontId="6" fillId="36" borderId="14" xfId="61" applyNumberFormat="1" applyFont="1" applyFill="1" applyBorder="1" applyAlignment="1">
      <alignment vertical="top" wrapText="1"/>
      <protection/>
    </xf>
    <xf numFmtId="0" fontId="2" fillId="37" borderId="12" xfId="61" applyNumberFormat="1" applyFont="1" applyFill="1" applyBorder="1" applyAlignment="1">
      <alignment vertical="top" wrapText="1"/>
      <protection/>
    </xf>
    <xf numFmtId="4" fontId="2" fillId="37" borderId="12" xfId="61" applyNumberFormat="1" applyFont="1" applyFill="1" applyBorder="1" applyAlignment="1">
      <alignment horizontal="right" vertical="top"/>
      <protection/>
    </xf>
    <xf numFmtId="0" fontId="2" fillId="0" borderId="12" xfId="61" applyNumberFormat="1" applyFont="1" applyBorder="1" applyAlignment="1">
      <alignment vertical="top" wrapText="1" indent="2"/>
      <protection/>
    </xf>
    <xf numFmtId="2" fontId="2" fillId="0" borderId="12" xfId="61" applyNumberFormat="1" applyFont="1" applyBorder="1" applyAlignment="1">
      <alignment horizontal="right" vertical="top"/>
      <protection/>
    </xf>
    <xf numFmtId="0" fontId="6" fillId="36" borderId="12" xfId="61" applyNumberFormat="1" applyFont="1" applyFill="1" applyBorder="1" applyAlignment="1">
      <alignment vertical="top"/>
      <protection/>
    </xf>
    <xf numFmtId="4" fontId="6" fillId="36" borderId="12" xfId="61" applyNumberFormat="1" applyFont="1" applyFill="1" applyBorder="1" applyAlignment="1">
      <alignment horizontal="right" vertical="top"/>
      <protection/>
    </xf>
    <xf numFmtId="0" fontId="1" fillId="38" borderId="15" xfId="0" applyNumberFormat="1" applyFont="1" applyFill="1" applyBorder="1" applyAlignment="1" applyProtection="1">
      <alignment horizontal="center" vertical="center" wrapText="1"/>
      <protection/>
    </xf>
    <xf numFmtId="0" fontId="1" fillId="38" borderId="16" xfId="0" applyNumberFormat="1" applyFont="1" applyFill="1" applyBorder="1" applyAlignment="1" applyProtection="1">
      <alignment horizontal="center" vertical="center" wrapText="1"/>
      <protection/>
    </xf>
    <xf numFmtId="164" fontId="1" fillId="38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5" fillId="39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164" fontId="0" fillId="39" borderId="0" xfId="0" applyNumberForma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4" fontId="1" fillId="38" borderId="16" xfId="0" applyNumberFormat="1" applyFont="1" applyFill="1" applyBorder="1" applyAlignment="1" applyProtection="1">
      <alignment horizontal="center" vertical="center" wrapText="1"/>
      <protection/>
    </xf>
    <xf numFmtId="0" fontId="2" fillId="39" borderId="12" xfId="61" applyNumberFormat="1" applyFont="1" applyFill="1" applyBorder="1" applyAlignment="1">
      <alignment vertical="top" wrapText="1" indent="2"/>
      <protection/>
    </xf>
    <xf numFmtId="0" fontId="0" fillId="39" borderId="0" xfId="0" applyFill="1" applyAlignment="1">
      <alignment/>
    </xf>
    <xf numFmtId="14" fontId="12" fillId="33" borderId="10" xfId="59" applyNumberFormat="1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left" vertical="center" wrapText="1"/>
    </xf>
    <xf numFmtId="0" fontId="57" fillId="39" borderId="10" xfId="0" applyFont="1" applyFill="1" applyBorder="1" applyAlignment="1">
      <alignment horizontal="center" vertical="center" textRotation="255" wrapText="1"/>
    </xf>
    <xf numFmtId="0" fontId="57" fillId="5" borderId="10" xfId="0" applyFont="1" applyFill="1" applyBorder="1" applyAlignment="1">
      <alignment horizontal="center" vertical="center" textRotation="255"/>
    </xf>
    <xf numFmtId="164" fontId="0" fillId="0" borderId="0" xfId="0" applyNumberFormat="1" applyAlignment="1">
      <alignment/>
    </xf>
    <xf numFmtId="164" fontId="0" fillId="8" borderId="10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57" fillId="40" borderId="10" xfId="0" applyFont="1" applyFill="1" applyBorder="1" applyAlignment="1">
      <alignment horizontal="center" vertical="center" textRotation="255"/>
    </xf>
    <xf numFmtId="164" fontId="0" fillId="0" borderId="10" xfId="0" applyNumberFormat="1" applyBorder="1" applyAlignment="1">
      <alignment/>
    </xf>
    <xf numFmtId="0" fontId="53" fillId="34" borderId="17" xfId="0" applyFont="1" applyFill="1" applyBorder="1" applyAlignment="1">
      <alignment horizontal="center" vertical="center" wrapText="1"/>
    </xf>
    <xf numFmtId="0" fontId="57" fillId="40" borderId="18" xfId="0" applyFont="1" applyFill="1" applyBorder="1" applyAlignment="1">
      <alignment horizontal="center" vertical="center" textRotation="255"/>
    </xf>
    <xf numFmtId="164" fontId="0" fillId="0" borderId="0" xfId="0" applyNumberFormat="1" applyBorder="1" applyAlignment="1">
      <alignment/>
    </xf>
    <xf numFmtId="164" fontId="43" fillId="0" borderId="0" xfId="0" applyNumberFormat="1" applyFont="1" applyAlignment="1">
      <alignment/>
    </xf>
    <xf numFmtId="164" fontId="54" fillId="35" borderId="10" xfId="53" applyNumberFormat="1" applyFont="1" applyFill="1" applyBorder="1" applyAlignment="1">
      <alignment horizontal="center" vertical="center" wrapText="1"/>
      <protection/>
    </xf>
    <xf numFmtId="0" fontId="57" fillId="5" borderId="18" xfId="0" applyFont="1" applyFill="1" applyBorder="1" applyAlignment="1">
      <alignment horizontal="center" vertical="center" textRotation="255"/>
    </xf>
    <xf numFmtId="0" fontId="57" fillId="2" borderId="10" xfId="0" applyFont="1" applyFill="1" applyBorder="1" applyAlignment="1">
      <alignment horizontal="center" vertical="center" textRotation="255"/>
    </xf>
    <xf numFmtId="0" fontId="43" fillId="0" borderId="0" xfId="0" applyFont="1" applyAlignment="1">
      <alignment/>
    </xf>
    <xf numFmtId="0" fontId="0" fillId="0" borderId="19" xfId="0" applyBorder="1" applyAlignment="1">
      <alignment/>
    </xf>
    <xf numFmtId="4" fontId="0" fillId="0" borderId="0" xfId="0" applyNumberFormat="1" applyAlignment="1">
      <alignment/>
    </xf>
    <xf numFmtId="0" fontId="0" fillId="41" borderId="0" xfId="0" applyFill="1" applyAlignment="1">
      <alignment/>
    </xf>
    <xf numFmtId="4" fontId="9" fillId="41" borderId="12" xfId="64" applyNumberFormat="1" applyFont="1" applyFill="1" applyBorder="1" applyAlignment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3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13" fillId="35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54" fillId="0" borderId="10" xfId="0" applyFont="1" applyBorder="1" applyAlignment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64" fontId="2" fillId="0" borderId="16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4" fontId="2" fillId="0" borderId="16" xfId="0" applyNumberFormat="1" applyFont="1" applyFill="1" applyBorder="1" applyAlignment="1" applyProtection="1">
      <alignment/>
      <protection/>
    </xf>
    <xf numFmtId="4" fontId="14" fillId="35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60" applyNumberFormat="1" applyAlignment="1">
      <alignment wrapText="1"/>
      <protection/>
    </xf>
    <xf numFmtId="0" fontId="6" fillId="36" borderId="12" xfId="60" applyNumberFormat="1" applyFont="1" applyFill="1" applyBorder="1" applyAlignment="1">
      <alignment vertical="top" wrapText="1"/>
      <protection/>
    </xf>
    <xf numFmtId="164" fontId="1" fillId="38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0" fontId="2" fillId="0" borderId="0" xfId="57">
      <alignment/>
      <protection/>
    </xf>
    <xf numFmtId="0" fontId="9" fillId="33" borderId="12" xfId="57" applyNumberFormat="1" applyFont="1" applyFill="1" applyBorder="1" applyAlignment="1">
      <alignment horizontal="left" vertical="top" wrapText="1"/>
      <protection/>
    </xf>
    <xf numFmtId="0" fontId="9" fillId="33" borderId="12" xfId="57" applyNumberFormat="1" applyFont="1" applyFill="1" applyBorder="1" applyAlignment="1">
      <alignment vertical="top"/>
      <protection/>
    </xf>
    <xf numFmtId="0" fontId="9" fillId="33" borderId="12" xfId="57" applyNumberFormat="1" applyFont="1" applyFill="1" applyBorder="1" applyAlignment="1">
      <alignment vertical="top" wrapText="1"/>
      <protection/>
    </xf>
    <xf numFmtId="0" fontId="9" fillId="33" borderId="12" xfId="57" applyNumberFormat="1" applyFont="1" applyFill="1" applyBorder="1" applyAlignment="1">
      <alignment horizontal="center" vertical="top" wrapText="1"/>
      <protection/>
    </xf>
    <xf numFmtId="4" fontId="9" fillId="33" borderId="12" xfId="57" applyNumberFormat="1" applyFont="1" applyFill="1" applyBorder="1" applyAlignment="1">
      <alignment horizontal="right" vertical="top" wrapText="1"/>
      <protection/>
    </xf>
    <xf numFmtId="0" fontId="3" fillId="33" borderId="12" xfId="57" applyNumberFormat="1" applyFont="1" applyFill="1" applyBorder="1" applyAlignment="1">
      <alignment vertical="top" wrapText="1"/>
      <protection/>
    </xf>
    <xf numFmtId="4" fontId="3" fillId="33" borderId="12" xfId="57" applyNumberFormat="1" applyFont="1" applyFill="1" applyBorder="1" applyAlignment="1">
      <alignment horizontal="right" vertical="top" wrapText="1"/>
      <protection/>
    </xf>
    <xf numFmtId="2" fontId="3" fillId="33" borderId="12" xfId="57" applyNumberFormat="1" applyFont="1" applyFill="1" applyBorder="1" applyAlignment="1">
      <alignment horizontal="right" vertical="top" wrapText="1"/>
      <protection/>
    </xf>
    <xf numFmtId="0" fontId="3" fillId="33" borderId="12" xfId="57" applyNumberFormat="1" applyFont="1" applyFill="1" applyBorder="1" applyAlignment="1">
      <alignment horizontal="right" vertical="top" wrapText="1"/>
      <protection/>
    </xf>
    <xf numFmtId="0" fontId="2" fillId="0" borderId="0" xfId="57" applyNumberFormat="1" applyAlignment="1">
      <alignment vertical="top" wrapText="1"/>
      <protection/>
    </xf>
    <xf numFmtId="0" fontId="5" fillId="0" borderId="0" xfId="57" applyNumberFormat="1" applyFont="1" applyAlignment="1">
      <alignment vertical="top"/>
      <protection/>
    </xf>
    <xf numFmtId="0" fontId="2" fillId="0" borderId="0" xfId="57" applyNumberFormat="1" applyAlignment="1">
      <alignment vertical="top"/>
      <protection/>
    </xf>
    <xf numFmtId="0" fontId="3" fillId="33" borderId="12" xfId="57" applyNumberFormat="1" applyFont="1" applyFill="1" applyBorder="1" applyAlignment="1">
      <alignment vertical="top" wrapText="1" indent="1"/>
      <protection/>
    </xf>
    <xf numFmtId="0" fontId="2" fillId="0" borderId="0" xfId="63">
      <alignment/>
      <protection/>
    </xf>
    <xf numFmtId="0" fontId="10" fillId="0" borderId="0" xfId="63" applyNumberFormat="1" applyFont="1" applyAlignment="1">
      <alignment horizontal="left"/>
      <protection/>
    </xf>
    <xf numFmtId="0" fontId="11" fillId="0" borderId="0" xfId="63" applyFont="1" applyAlignment="1">
      <alignment indent="4"/>
      <protection/>
    </xf>
    <xf numFmtId="0" fontId="2" fillId="42" borderId="0" xfId="63" applyNumberFormat="1" applyFill="1">
      <alignment/>
      <protection/>
    </xf>
    <xf numFmtId="0" fontId="2" fillId="0" borderId="0" xfId="63" applyAlignment="1">
      <alignment indent="2"/>
      <protection/>
    </xf>
    <xf numFmtId="0" fontId="6" fillId="0" borderId="0" xfId="63" applyFont="1">
      <alignment/>
      <protection/>
    </xf>
    <xf numFmtId="0" fontId="6" fillId="0" borderId="0" xfId="63" applyNumberFormat="1" applyFont="1" applyAlignment="1">
      <alignment horizontal="left"/>
      <protection/>
    </xf>
    <xf numFmtId="0" fontId="10" fillId="0" borderId="20" xfId="63" applyNumberFormat="1" applyFont="1" applyBorder="1" applyAlignment="1">
      <alignment vertical="center"/>
      <protection/>
    </xf>
    <xf numFmtId="0" fontId="10" fillId="0" borderId="21" xfId="63" applyNumberFormat="1" applyFont="1" applyBorder="1" applyAlignment="1">
      <alignment vertical="center"/>
      <protection/>
    </xf>
    <xf numFmtId="0" fontId="10" fillId="0" borderId="22" xfId="63" applyNumberFormat="1" applyFont="1" applyBorder="1" applyAlignment="1">
      <alignment vertical="center" wrapText="1"/>
      <protection/>
    </xf>
    <xf numFmtId="0" fontId="10" fillId="0" borderId="23" xfId="63" applyNumberFormat="1" applyFont="1" applyBorder="1" applyAlignment="1">
      <alignment vertical="center"/>
      <protection/>
    </xf>
    <xf numFmtId="0" fontId="10" fillId="0" borderId="24" xfId="63" applyNumberFormat="1" applyFont="1" applyBorder="1" applyAlignment="1">
      <alignment vertical="center"/>
      <protection/>
    </xf>
    <xf numFmtId="0" fontId="10" fillId="0" borderId="25" xfId="63" applyNumberFormat="1" applyFont="1" applyBorder="1" applyAlignment="1">
      <alignment vertical="center"/>
      <protection/>
    </xf>
    <xf numFmtId="0" fontId="6" fillId="0" borderId="21" xfId="63" applyNumberFormat="1" applyFont="1" applyBorder="1" applyAlignment="1">
      <alignment vertical="center"/>
      <protection/>
    </xf>
    <xf numFmtId="0" fontId="6" fillId="0" borderId="24" xfId="63" applyNumberFormat="1" applyFont="1" applyBorder="1" applyAlignment="1">
      <alignment vertical="center"/>
      <protection/>
    </xf>
    <xf numFmtId="0" fontId="10" fillId="0" borderId="26" xfId="63" applyNumberFormat="1" applyFont="1" applyBorder="1" applyAlignment="1">
      <alignment vertical="center"/>
      <protection/>
    </xf>
    <xf numFmtId="0" fontId="10" fillId="0" borderId="27" xfId="63" applyNumberFormat="1" applyFont="1" applyBorder="1" applyAlignment="1">
      <alignment vertical="center"/>
      <protection/>
    </xf>
    <xf numFmtId="0" fontId="6" fillId="0" borderId="27" xfId="63" applyNumberFormat="1" applyFont="1" applyBorder="1" applyAlignment="1">
      <alignment vertical="center"/>
      <protection/>
    </xf>
    <xf numFmtId="0" fontId="2" fillId="42" borderId="28" xfId="63" applyNumberFormat="1" applyFont="1" applyFill="1" applyBorder="1" applyAlignment="1">
      <alignment vertical="center" wrapText="1"/>
      <protection/>
    </xf>
    <xf numFmtId="0" fontId="2" fillId="42" borderId="29" xfId="63" applyNumberFormat="1" applyFont="1" applyFill="1" applyBorder="1" applyAlignment="1">
      <alignment vertical="center" wrapText="1"/>
      <protection/>
    </xf>
    <xf numFmtId="0" fontId="2" fillId="42" borderId="30" xfId="63" applyNumberFormat="1" applyFont="1" applyFill="1" applyBorder="1" applyAlignment="1">
      <alignment vertical="center"/>
      <protection/>
    </xf>
    <xf numFmtId="0" fontId="2" fillId="42" borderId="21" xfId="63" applyNumberFormat="1" applyFont="1" applyFill="1" applyBorder="1" applyAlignment="1">
      <alignment vertical="center"/>
      <protection/>
    </xf>
    <xf numFmtId="0" fontId="2" fillId="42" borderId="26" xfId="63" applyNumberFormat="1" applyFont="1" applyFill="1" applyBorder="1" applyAlignment="1">
      <alignment vertical="center" wrapText="1"/>
      <protection/>
    </xf>
    <xf numFmtId="0" fontId="2" fillId="42" borderId="31" xfId="63" applyNumberFormat="1" applyFont="1" applyFill="1" applyBorder="1" applyAlignment="1">
      <alignment vertical="center" wrapText="1"/>
      <protection/>
    </xf>
    <xf numFmtId="0" fontId="2" fillId="42" borderId="27" xfId="63" applyNumberFormat="1" applyFont="1" applyFill="1" applyBorder="1" applyAlignment="1">
      <alignment vertical="center"/>
      <protection/>
    </xf>
    <xf numFmtId="0" fontId="2" fillId="0" borderId="28" xfId="63" applyNumberFormat="1" applyFont="1" applyBorder="1" applyAlignment="1">
      <alignment vertical="center" wrapText="1"/>
      <protection/>
    </xf>
    <xf numFmtId="0" fontId="2" fillId="0" borderId="29" xfId="63" applyNumberFormat="1" applyFont="1" applyBorder="1" applyAlignment="1">
      <alignment vertical="center" wrapText="1"/>
      <protection/>
    </xf>
    <xf numFmtId="1" fontId="2" fillId="0" borderId="30" xfId="63" applyNumberFormat="1" applyFont="1" applyBorder="1" applyAlignment="1">
      <alignment vertical="center"/>
      <protection/>
    </xf>
    <xf numFmtId="0" fontId="2" fillId="0" borderId="21" xfId="63" applyNumberFormat="1" applyFont="1" applyBorder="1" applyAlignment="1">
      <alignment vertical="center"/>
      <protection/>
    </xf>
    <xf numFmtId="164" fontId="2" fillId="0" borderId="30" xfId="63" applyNumberFormat="1" applyFont="1" applyBorder="1" applyAlignment="1">
      <alignment vertical="center"/>
      <protection/>
    </xf>
    <xf numFmtId="0" fontId="2" fillId="0" borderId="30" xfId="63" applyNumberFormat="1" applyFont="1" applyBorder="1" applyAlignment="1">
      <alignment vertical="center"/>
      <protection/>
    </xf>
    <xf numFmtId="0" fontId="2" fillId="0" borderId="26" xfId="63" applyNumberFormat="1" applyFont="1" applyBorder="1" applyAlignment="1">
      <alignment vertical="center" wrapText="1"/>
      <protection/>
    </xf>
    <xf numFmtId="0" fontId="2" fillId="0" borderId="31" xfId="63" applyNumberFormat="1" applyFont="1" applyBorder="1" applyAlignment="1">
      <alignment vertical="center" wrapText="1"/>
      <protection/>
    </xf>
    <xf numFmtId="0" fontId="2" fillId="0" borderId="27" xfId="63" applyNumberFormat="1" applyFont="1" applyBorder="1" applyAlignment="1">
      <alignment vertical="center"/>
      <protection/>
    </xf>
    <xf numFmtId="167" fontId="2" fillId="0" borderId="30" xfId="63" applyNumberFormat="1" applyFont="1" applyBorder="1" applyAlignment="1">
      <alignment vertical="center"/>
      <protection/>
    </xf>
    <xf numFmtId="166" fontId="2" fillId="0" borderId="30" xfId="63" applyNumberFormat="1" applyFont="1" applyBorder="1" applyAlignment="1">
      <alignment vertical="center"/>
      <protection/>
    </xf>
    <xf numFmtId="2" fontId="2" fillId="0" borderId="30" xfId="63" applyNumberFormat="1" applyFont="1" applyBorder="1" applyAlignment="1">
      <alignment vertical="center"/>
      <protection/>
    </xf>
    <xf numFmtId="171" fontId="2" fillId="0" borderId="30" xfId="63" applyNumberFormat="1" applyFont="1" applyBorder="1" applyAlignment="1">
      <alignment vertical="center"/>
      <protection/>
    </xf>
    <xf numFmtId="168" fontId="2" fillId="0" borderId="30" xfId="63" applyNumberFormat="1" applyFont="1" applyBorder="1" applyAlignment="1">
      <alignment vertical="center"/>
      <protection/>
    </xf>
    <xf numFmtId="169" fontId="2" fillId="0" borderId="30" xfId="63" applyNumberFormat="1" applyFont="1" applyBorder="1" applyAlignment="1">
      <alignment vertical="center"/>
      <protection/>
    </xf>
    <xf numFmtId="14" fontId="43" fillId="0" borderId="0" xfId="0" applyNumberFormat="1" applyFont="1" applyAlignment="1">
      <alignment/>
    </xf>
    <xf numFmtId="4" fontId="2" fillId="0" borderId="0" xfId="57" applyNumberFormat="1">
      <alignment/>
      <protection/>
    </xf>
    <xf numFmtId="0" fontId="5" fillId="0" borderId="0" xfId="60" applyFont="1" applyAlignment="1">
      <alignment vertical="top"/>
      <protection/>
    </xf>
    <xf numFmtId="0" fontId="2" fillId="0" borderId="0" xfId="60" applyNumberFormat="1" applyAlignment="1">
      <alignment vertical="top" wrapText="1"/>
      <protection/>
    </xf>
    <xf numFmtId="0" fontId="2" fillId="0" borderId="0" xfId="60" applyAlignment="1">
      <alignment vertical="top"/>
      <protection/>
    </xf>
    <xf numFmtId="0" fontId="0" fillId="0" borderId="0" xfId="0" applyAlignment="1">
      <alignment vertical="top"/>
    </xf>
    <xf numFmtId="17" fontId="2" fillId="0" borderId="0" xfId="60" applyNumberFormat="1">
      <alignment/>
      <protection/>
    </xf>
    <xf numFmtId="0" fontId="5" fillId="0" borderId="0" xfId="65" applyFont="1">
      <alignment/>
      <protection/>
    </xf>
    <xf numFmtId="0" fontId="2" fillId="0" borderId="0" xfId="65">
      <alignment/>
      <protection/>
    </xf>
    <xf numFmtId="0" fontId="6" fillId="36" borderId="12" xfId="65" applyNumberFormat="1" applyFont="1" applyFill="1" applyBorder="1" applyAlignment="1">
      <alignment vertical="top" wrapText="1"/>
      <protection/>
    </xf>
    <xf numFmtId="0" fontId="2" fillId="0" borderId="12" xfId="65" applyNumberFormat="1" applyFont="1" applyBorder="1" applyAlignment="1">
      <alignment vertical="top" wrapText="1"/>
      <protection/>
    </xf>
    <xf numFmtId="0" fontId="2" fillId="0" borderId="0" xfId="65" applyNumberFormat="1" applyAlignment="1">
      <alignment wrapText="1"/>
      <protection/>
    </xf>
    <xf numFmtId="0" fontId="1" fillId="38" borderId="16" xfId="0" applyNumberFormat="1" applyFont="1" applyFill="1" applyBorder="1" applyAlignment="1" applyProtection="1">
      <alignment horizontal="center" vertical="center" wrapText="1"/>
      <protection/>
    </xf>
    <xf numFmtId="164" fontId="0" fillId="40" borderId="0" xfId="0" applyNumberFormat="1" applyFill="1" applyAlignment="1">
      <alignment horizontal="center" vertical="center"/>
    </xf>
    <xf numFmtId="164" fontId="0" fillId="43" borderId="0" xfId="0" applyNumberFormat="1" applyFill="1" applyAlignment="1">
      <alignment horizontal="center" vertical="center"/>
    </xf>
    <xf numFmtId="164" fontId="0" fillId="43" borderId="0" xfId="0" applyNumberFormat="1" applyFill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3" fillId="33" borderId="10" xfId="55" applyNumberFormat="1" applyFont="1" applyFill="1" applyBorder="1" applyAlignment="1">
      <alignment horizontal="center" vertical="top"/>
      <protection/>
    </xf>
    <xf numFmtId="0" fontId="13" fillId="33" borderId="10" xfId="55" applyNumberFormat="1" applyFont="1" applyFill="1" applyBorder="1" applyAlignment="1">
      <alignment horizontal="left" vertical="top"/>
      <protection/>
    </xf>
    <xf numFmtId="0" fontId="3" fillId="33" borderId="10" xfId="55" applyNumberFormat="1" applyFont="1" applyFill="1" applyBorder="1" applyAlignment="1">
      <alignment horizontal="center" vertical="top"/>
      <protection/>
    </xf>
    <xf numFmtId="0" fontId="3" fillId="33" borderId="10" xfId="55" applyNumberFormat="1" applyFont="1" applyFill="1" applyBorder="1" applyAlignment="1">
      <alignment horizontal="left" vertical="top"/>
      <protection/>
    </xf>
    <xf numFmtId="4" fontId="3" fillId="33" borderId="10" xfId="55" applyNumberFormat="1" applyFont="1" applyFill="1" applyBorder="1" applyAlignment="1">
      <alignment horizontal="right" vertical="top"/>
      <protection/>
    </xf>
    <xf numFmtId="2" fontId="3" fillId="33" borderId="10" xfId="55" applyNumberFormat="1" applyFont="1" applyFill="1" applyBorder="1" applyAlignment="1">
      <alignment horizontal="right" vertical="top"/>
      <protection/>
    </xf>
    <xf numFmtId="4" fontId="9" fillId="33" borderId="12" xfId="64" applyNumberFormat="1" applyFont="1" applyFill="1" applyBorder="1" applyAlignment="1">
      <alignment horizontal="right" vertical="top" wrapText="1"/>
      <protection/>
    </xf>
    <xf numFmtId="4" fontId="3" fillId="39" borderId="12" xfId="64" applyNumberFormat="1" applyFont="1" applyFill="1" applyBorder="1" applyAlignment="1">
      <alignment horizontal="right" vertical="top" wrapText="1"/>
      <protection/>
    </xf>
    <xf numFmtId="0" fontId="13" fillId="33" borderId="10" xfId="56" applyNumberFormat="1" applyFont="1" applyFill="1" applyBorder="1" applyAlignment="1">
      <alignment horizontal="center" vertical="top"/>
      <protection/>
    </xf>
    <xf numFmtId="0" fontId="13" fillId="33" borderId="10" xfId="56" applyNumberFormat="1" applyFont="1" applyFill="1" applyBorder="1" applyAlignment="1">
      <alignment horizontal="left" vertical="top"/>
      <protection/>
    </xf>
    <xf numFmtId="0" fontId="3" fillId="33" borderId="10" xfId="56" applyNumberFormat="1" applyFont="1" applyFill="1" applyBorder="1" applyAlignment="1">
      <alignment horizontal="center" vertical="top"/>
      <protection/>
    </xf>
    <xf numFmtId="0" fontId="3" fillId="33" borderId="10" xfId="56" applyNumberFormat="1" applyFont="1" applyFill="1" applyBorder="1" applyAlignment="1">
      <alignment horizontal="left" vertical="top"/>
      <protection/>
    </xf>
    <xf numFmtId="4" fontId="3" fillId="33" borderId="10" xfId="56" applyNumberFormat="1" applyFont="1" applyFill="1" applyBorder="1" applyAlignment="1">
      <alignment horizontal="right" vertical="top"/>
      <protection/>
    </xf>
    <xf numFmtId="0" fontId="13" fillId="33" borderId="10" xfId="58" applyNumberFormat="1" applyFont="1" applyFill="1" applyBorder="1" applyAlignment="1">
      <alignment horizontal="center" vertical="top"/>
      <protection/>
    </xf>
    <xf numFmtId="0" fontId="13" fillId="33" borderId="10" xfId="58" applyNumberFormat="1" applyFont="1" applyFill="1" applyBorder="1" applyAlignment="1">
      <alignment horizontal="left" vertical="top"/>
      <protection/>
    </xf>
    <xf numFmtId="0" fontId="3" fillId="33" borderId="10" xfId="58" applyNumberFormat="1" applyFont="1" applyFill="1" applyBorder="1" applyAlignment="1">
      <alignment horizontal="center" vertical="top"/>
      <protection/>
    </xf>
    <xf numFmtId="0" fontId="3" fillId="33" borderId="10" xfId="58" applyNumberFormat="1" applyFont="1" applyFill="1" applyBorder="1" applyAlignment="1">
      <alignment horizontal="left" vertical="top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4" fontId="3" fillId="33" borderId="12" xfId="64" applyNumberFormat="1" applyFont="1" applyFill="1" applyBorder="1" applyAlignment="1">
      <alignment horizontal="right" vertical="top" wrapText="1"/>
      <protection/>
    </xf>
    <xf numFmtId="164" fontId="2" fillId="0" borderId="16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" xfId="54"/>
    <cellStyle name="Обычный_10.2023" xfId="55"/>
    <cellStyle name="Обычный_11,2023" xfId="56"/>
    <cellStyle name="Обычный_112" xfId="57"/>
    <cellStyle name="Обычный_12,2023" xfId="58"/>
    <cellStyle name="Обычный_14 2" xfId="59"/>
    <cellStyle name="Обычный_Лист1" xfId="60"/>
    <cellStyle name="Обычный_Лист3" xfId="61"/>
    <cellStyle name="Обычный_Лист5" xfId="62"/>
    <cellStyle name="Обычный_ЛК" xfId="63"/>
    <cellStyle name="Обычный_РАСЧЕТ" xfId="64"/>
    <cellStyle name="Обычный_счетчики на 31.12.23 1с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06.140625" style="76" bestFit="1" customWidth="1"/>
    <col min="2" max="2" width="19.00390625" style="76" customWidth="1"/>
    <col min="3" max="5" width="9.140625" style="76" customWidth="1"/>
    <col min="6" max="6" width="9.7109375" style="76" customWidth="1"/>
    <col min="7" max="11" width="9.140625" style="76" customWidth="1"/>
    <col min="12" max="12" width="10.140625" style="76" customWidth="1"/>
    <col min="13" max="15" width="9.140625" style="76" customWidth="1"/>
    <col min="16" max="16" width="11.7109375" style="0" customWidth="1"/>
  </cols>
  <sheetData>
    <row r="1" spans="1:15" ht="14.25">
      <c r="A1" s="162" t="s">
        <v>643</v>
      </c>
      <c r="B1" s="162"/>
      <c r="C1" s="162"/>
      <c r="D1" s="162"/>
      <c r="E1" s="162"/>
      <c r="F1" s="162"/>
      <c r="G1" s="162"/>
      <c r="H1" s="162"/>
      <c r="I1" s="68"/>
      <c r="J1" s="68"/>
      <c r="K1" s="68"/>
      <c r="L1" s="68"/>
      <c r="M1" s="68"/>
      <c r="N1" s="68"/>
      <c r="O1" s="68"/>
    </row>
    <row r="2" spans="1:15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4.25">
      <c r="A3" s="163" t="s">
        <v>1093</v>
      </c>
      <c r="B3" s="163"/>
      <c r="C3" s="163"/>
      <c r="D3" s="163"/>
      <c r="E3" s="163"/>
      <c r="F3" s="163"/>
      <c r="G3" s="163"/>
      <c r="H3" s="163"/>
      <c r="I3" s="68"/>
      <c r="J3" s="68"/>
      <c r="K3" s="68"/>
      <c r="L3" s="68"/>
      <c r="M3" s="68"/>
      <c r="N3" s="68"/>
      <c r="O3" s="68"/>
    </row>
    <row r="4" spans="1:15" ht="14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4.25">
      <c r="A5" s="68" t="s">
        <v>1094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4.25">
      <c r="A7" s="68" t="s">
        <v>644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4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71.25">
      <c r="A9" s="69" t="s">
        <v>645</v>
      </c>
      <c r="B9" s="70" t="s">
        <v>646</v>
      </c>
      <c r="C9" s="70" t="s">
        <v>1095</v>
      </c>
      <c r="D9" s="70" t="s">
        <v>1096</v>
      </c>
      <c r="E9" s="70" t="s">
        <v>647</v>
      </c>
      <c r="F9" s="70" t="s">
        <v>648</v>
      </c>
      <c r="G9" s="70" t="s">
        <v>649</v>
      </c>
      <c r="H9"/>
      <c r="I9"/>
      <c r="J9"/>
      <c r="K9"/>
      <c r="L9"/>
      <c r="M9"/>
      <c r="N9"/>
      <c r="O9"/>
    </row>
    <row r="10" spans="1:15" ht="14.25">
      <c r="A10" s="71">
        <v>1</v>
      </c>
      <c r="B10" s="72">
        <v>2</v>
      </c>
      <c r="C10" s="71">
        <v>3</v>
      </c>
      <c r="D10" s="72">
        <v>4</v>
      </c>
      <c r="E10" s="71" t="s">
        <v>1097</v>
      </c>
      <c r="F10" s="72">
        <v>6</v>
      </c>
      <c r="G10" s="72" t="s">
        <v>1098</v>
      </c>
      <c r="H10"/>
      <c r="I10"/>
      <c r="J10"/>
      <c r="K10"/>
      <c r="L10"/>
      <c r="M10"/>
      <c r="N10"/>
      <c r="O10"/>
    </row>
    <row r="11" spans="1:15" ht="14.25">
      <c r="A11" s="73" t="s">
        <v>588</v>
      </c>
      <c r="B11" s="74">
        <v>13285.5</v>
      </c>
      <c r="C11" s="75">
        <v>325.701</v>
      </c>
      <c r="D11" s="75">
        <v>290.9698972270048</v>
      </c>
      <c r="E11" s="75">
        <f>C11-D11</f>
        <v>34.7311027729952</v>
      </c>
      <c r="F11" s="75">
        <v>2325.88</v>
      </c>
      <c r="G11" s="183">
        <f>E11/B11</f>
        <v>0.002614211190620993</v>
      </c>
      <c r="H11"/>
      <c r="I11"/>
      <c r="J11"/>
      <c r="K11"/>
      <c r="L11"/>
      <c r="M11"/>
      <c r="N11"/>
      <c r="O11"/>
    </row>
    <row r="12" spans="1:5" ht="14.25">
      <c r="A12" s="68" t="s">
        <v>650</v>
      </c>
      <c r="B12" s="68"/>
      <c r="C12" s="68"/>
      <c r="D12" s="68"/>
      <c r="E12" s="68"/>
    </row>
    <row r="13" spans="1:5" ht="14.25">
      <c r="A13" s="68"/>
      <c r="B13" s="68"/>
      <c r="C13" s="68"/>
      <c r="D13" s="68"/>
      <c r="E13" s="68"/>
    </row>
    <row r="14" spans="1:5" ht="14.25">
      <c r="A14" s="77" t="s">
        <v>449</v>
      </c>
      <c r="B14" s="7" t="s">
        <v>351</v>
      </c>
      <c r="C14" s="78" t="s">
        <v>651</v>
      </c>
      <c r="D14" s="68"/>
      <c r="E14" s="68"/>
    </row>
    <row r="15" spans="1:5" ht="14.25">
      <c r="A15" s="77" t="s">
        <v>0</v>
      </c>
      <c r="B15" s="77" t="str">
        <f>VLOOKUP(B14,РАСЧЕТ!A:B,2,0)</f>
        <v>Кв. 152</v>
      </c>
      <c r="C15" s="68"/>
      <c r="D15" s="68"/>
      <c r="E15" s="68"/>
    </row>
    <row r="16" spans="1:5" ht="14.25">
      <c r="A16" s="77" t="s">
        <v>610</v>
      </c>
      <c r="B16" s="79">
        <f>VLOOKUP(B15,РАСЧЕТ!B:C,2,0)</f>
        <v>44.4</v>
      </c>
      <c r="C16" s="68"/>
      <c r="D16" s="68"/>
      <c r="E16" s="68"/>
    </row>
    <row r="17" spans="1:5" ht="14.25">
      <c r="A17" s="77" t="s">
        <v>1099</v>
      </c>
      <c r="B17" s="80">
        <f>VLOOKUP(B15,'общие показания'!A:F,6,0)</f>
        <v>6.583</v>
      </c>
      <c r="C17" s="68"/>
      <c r="D17" s="68"/>
      <c r="E17" s="68"/>
    </row>
    <row r="18" spans="1:5" ht="14.25">
      <c r="A18" s="77" t="s">
        <v>1100</v>
      </c>
      <c r="B18" s="80">
        <f>VLOOKUP(B15,'общие показания'!A:P,16,0)</f>
        <v>7.611</v>
      </c>
      <c r="C18" s="68" t="s">
        <v>652</v>
      </c>
      <c r="D18" s="68"/>
      <c r="E18" s="68"/>
    </row>
    <row r="19" spans="1:5" ht="14.25">
      <c r="A19" s="77" t="s">
        <v>653</v>
      </c>
      <c r="B19" s="81">
        <v>1</v>
      </c>
      <c r="C19" s="68" t="s">
        <v>654</v>
      </c>
      <c r="D19" s="68"/>
      <c r="E19" s="68"/>
    </row>
    <row r="20" spans="1:5" ht="14.25">
      <c r="A20" s="77" t="s">
        <v>655</v>
      </c>
      <c r="B20" s="80">
        <f>VLOOKUP(B14,РАСЧЕТ!A:J,10,0)</f>
        <v>1.0279999999999996</v>
      </c>
      <c r="C20" s="68" t="s">
        <v>1101</v>
      </c>
      <c r="D20" s="68"/>
      <c r="E20" s="68"/>
    </row>
    <row r="21" spans="1:5" ht="14.25">
      <c r="A21" s="77" t="s">
        <v>656</v>
      </c>
      <c r="B21" s="80">
        <f>G11*B16</f>
        <v>0.11607097686357208</v>
      </c>
      <c r="C21" s="68" t="s">
        <v>657</v>
      </c>
      <c r="D21" s="68"/>
      <c r="E21" s="68"/>
    </row>
    <row r="22" spans="1:5" ht="14.25">
      <c r="A22" s="77" t="s">
        <v>1104</v>
      </c>
      <c r="B22" s="80">
        <f>B21+B20</f>
        <v>1.1440709768635717</v>
      </c>
      <c r="C22" s="68" t="s">
        <v>658</v>
      </c>
      <c r="D22" s="68"/>
      <c r="E22" s="68"/>
    </row>
    <row r="23" spans="1:5" ht="14.25">
      <c r="A23" s="77" t="s">
        <v>1102</v>
      </c>
      <c r="B23" s="82">
        <f>VLOOKUP(B14,'112'!B:H,7,0)</f>
        <v>6609.24</v>
      </c>
      <c r="C23" s="68"/>
      <c r="D23" s="68"/>
      <c r="E23" s="68"/>
    </row>
    <row r="24" spans="1:5" ht="14.25">
      <c r="A24" s="77" t="s">
        <v>1103</v>
      </c>
      <c r="B24" s="82">
        <f>VLOOKUP(B14,РАСЧЕТ!A:Y,25,0)</f>
        <v>2660.971803667444</v>
      </c>
      <c r="C24" s="68"/>
      <c r="D24" s="68"/>
      <c r="E24" s="68"/>
    </row>
    <row r="25" spans="1:5" ht="14.25">
      <c r="A25" s="77" t="s">
        <v>659</v>
      </c>
      <c r="B25" s="83">
        <f>B24-B23</f>
        <v>-3948.268196332556</v>
      </c>
      <c r="C25" s="68" t="s">
        <v>660</v>
      </c>
      <c r="D25" s="68"/>
      <c r="E25" s="68"/>
    </row>
    <row r="26" spans="1:5" ht="14.25">
      <c r="A26" s="68"/>
      <c r="B26" s="84"/>
      <c r="C26" s="68"/>
      <c r="D26" s="68"/>
      <c r="E26" s="68"/>
    </row>
    <row r="27" spans="1:5" ht="14.25">
      <c r="A27" s="68" t="s">
        <v>661</v>
      </c>
      <c r="B27" s="85"/>
      <c r="C27" s="68"/>
      <c r="D27" s="68"/>
      <c r="E27" s="68"/>
    </row>
    <row r="28" spans="1:5" ht="14.25">
      <c r="A28" s="68"/>
      <c r="B28" s="68"/>
      <c r="C28" s="68"/>
      <c r="D28" s="68"/>
      <c r="E28" s="68"/>
    </row>
    <row r="29" spans="1:5" ht="14.25">
      <c r="A29" s="68" t="s">
        <v>662</v>
      </c>
      <c r="B29" s="68"/>
      <c r="C29" s="68"/>
      <c r="D29" s="68"/>
      <c r="E29" s="68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1">
      <selection activeCell="I14" sqref="I14"/>
    </sheetView>
  </sheetViews>
  <sheetFormatPr defaultColWidth="9.140625" defaultRowHeight="15"/>
  <sheetData>
    <row r="1" spans="1:9" ht="15">
      <c r="A1" s="21" t="s">
        <v>610</v>
      </c>
      <c r="B1" s="22"/>
      <c r="C1" s="22"/>
      <c r="D1" s="22"/>
      <c r="E1" s="22"/>
      <c r="F1" s="22"/>
      <c r="G1" s="22"/>
      <c r="H1" s="22"/>
      <c r="I1" s="22"/>
    </row>
    <row r="2" spans="1:9" ht="15" customHeight="1">
      <c r="A2" s="23" t="s">
        <v>611</v>
      </c>
      <c r="B2" s="23"/>
      <c r="C2" s="23"/>
      <c r="D2" s="23"/>
      <c r="E2" s="23"/>
      <c r="F2" s="23"/>
      <c r="G2" s="23"/>
      <c r="H2" s="23"/>
      <c r="I2" s="23"/>
    </row>
    <row r="3" spans="1:9" ht="14.25">
      <c r="A3" s="22"/>
      <c r="B3" s="22"/>
      <c r="C3" s="22"/>
      <c r="D3" s="22"/>
      <c r="E3" s="22"/>
      <c r="F3" s="22"/>
      <c r="G3" s="22"/>
      <c r="H3" s="22"/>
      <c r="I3" s="22"/>
    </row>
    <row r="4" spans="1:9" ht="39">
      <c r="A4" s="24" t="s">
        <v>612</v>
      </c>
      <c r="B4" s="25" t="s">
        <v>450</v>
      </c>
      <c r="C4" s="22"/>
      <c r="D4" s="22"/>
      <c r="E4" s="22"/>
      <c r="F4" s="22"/>
      <c r="G4" s="22"/>
      <c r="H4" s="22"/>
      <c r="I4" s="22"/>
    </row>
    <row r="5" spans="1:9" ht="14.25">
      <c r="A5" s="24" t="s">
        <v>468</v>
      </c>
      <c r="B5" s="26"/>
      <c r="C5" s="22"/>
      <c r="D5" s="22"/>
      <c r="E5" s="22"/>
      <c r="F5" s="22"/>
      <c r="G5" s="22"/>
      <c r="H5" s="22"/>
      <c r="I5" s="22"/>
    </row>
    <row r="6" spans="1:9" ht="71.25">
      <c r="A6" s="27" t="s">
        <v>588</v>
      </c>
      <c r="B6" s="28">
        <v>13285.5</v>
      </c>
      <c r="C6" s="22"/>
      <c r="D6" s="22"/>
      <c r="E6" s="22"/>
      <c r="F6" s="22"/>
      <c r="G6" s="22"/>
      <c r="H6" s="22"/>
      <c r="I6" s="22"/>
    </row>
    <row r="7" spans="1:9" ht="14.25">
      <c r="A7" s="29" t="s">
        <v>139</v>
      </c>
      <c r="B7" s="30">
        <v>87.1</v>
      </c>
      <c r="C7" s="22"/>
      <c r="D7" s="22"/>
      <c r="E7" s="22"/>
      <c r="F7" s="22"/>
      <c r="G7" s="22"/>
      <c r="H7" s="22"/>
      <c r="I7" s="22"/>
    </row>
    <row r="8" spans="1:9" ht="14.25">
      <c r="A8" s="29" t="s">
        <v>317</v>
      </c>
      <c r="B8" s="30">
        <v>44.4</v>
      </c>
      <c r="C8" s="22"/>
      <c r="D8" s="22"/>
      <c r="E8" s="22"/>
      <c r="F8" s="22"/>
      <c r="G8" s="22"/>
      <c r="H8" s="22"/>
      <c r="I8" s="22"/>
    </row>
    <row r="9" spans="1:9" ht="14.25">
      <c r="A9" s="29" t="s">
        <v>291</v>
      </c>
      <c r="B9" s="30">
        <v>44.4</v>
      </c>
      <c r="C9" s="22"/>
      <c r="D9" s="22"/>
      <c r="E9" s="22"/>
      <c r="F9" s="22"/>
      <c r="G9" s="22"/>
      <c r="H9" s="22"/>
      <c r="I9" s="22"/>
    </row>
    <row r="10" spans="1:9" ht="14.25">
      <c r="A10" s="29" t="s">
        <v>1</v>
      </c>
      <c r="B10" s="30">
        <v>44.4</v>
      </c>
      <c r="C10" s="22"/>
      <c r="D10" s="22"/>
      <c r="E10" s="22"/>
      <c r="F10" s="22"/>
      <c r="G10" s="22"/>
      <c r="H10" s="22"/>
      <c r="I10" s="22"/>
    </row>
    <row r="11" spans="1:9" ht="14.25">
      <c r="A11" s="29" t="s">
        <v>3</v>
      </c>
      <c r="B11" s="30">
        <v>66.2</v>
      </c>
      <c r="C11" s="22"/>
      <c r="D11" s="22"/>
      <c r="E11" s="22"/>
      <c r="F11" s="22"/>
      <c r="G11" s="22"/>
      <c r="H11" s="22"/>
      <c r="I11" s="22"/>
    </row>
    <row r="12" spans="1:9" ht="14.25">
      <c r="A12" s="29" t="s">
        <v>141</v>
      </c>
      <c r="B12" s="30">
        <v>66.2</v>
      </c>
      <c r="C12" s="22"/>
      <c r="D12" s="22"/>
      <c r="E12" s="22"/>
      <c r="F12" s="22"/>
      <c r="G12" s="22"/>
      <c r="H12" s="22"/>
      <c r="I12" s="22"/>
    </row>
    <row r="13" spans="1:9" ht="14.25">
      <c r="A13" s="29" t="s">
        <v>143</v>
      </c>
      <c r="B13" s="30">
        <v>44.4</v>
      </c>
      <c r="C13" s="22"/>
      <c r="D13" s="22"/>
      <c r="E13" s="22"/>
      <c r="F13" s="22"/>
      <c r="G13" s="22"/>
      <c r="H13" s="22"/>
      <c r="I13" s="22"/>
    </row>
    <row r="14" spans="1:9" ht="14.25">
      <c r="A14" s="29" t="s">
        <v>147</v>
      </c>
      <c r="B14" s="30">
        <v>44.4</v>
      </c>
      <c r="C14" s="22"/>
      <c r="D14" s="22"/>
      <c r="E14" s="22"/>
      <c r="F14" s="22"/>
      <c r="G14" s="22"/>
      <c r="H14" s="22"/>
      <c r="I14" s="22"/>
    </row>
    <row r="15" spans="1:9" ht="14.25">
      <c r="A15" s="29" t="s">
        <v>149</v>
      </c>
      <c r="B15" s="30">
        <v>66.2</v>
      </c>
      <c r="C15" s="22"/>
      <c r="D15" s="22"/>
      <c r="E15" s="22"/>
      <c r="F15" s="22"/>
      <c r="G15" s="22"/>
      <c r="H15" s="22"/>
      <c r="I15" s="22"/>
    </row>
    <row r="16" spans="1:9" ht="14.25">
      <c r="A16" s="29" t="s">
        <v>4</v>
      </c>
      <c r="B16" s="30">
        <v>66.2</v>
      </c>
      <c r="C16" s="22"/>
      <c r="D16" s="22"/>
      <c r="E16" s="22"/>
      <c r="F16" s="22"/>
      <c r="G16" s="22"/>
      <c r="H16" s="22"/>
      <c r="I16" s="22"/>
    </row>
    <row r="17" spans="1:9" ht="14.25">
      <c r="A17" s="29" t="s">
        <v>126</v>
      </c>
      <c r="B17" s="30">
        <v>44.4</v>
      </c>
      <c r="C17" s="22"/>
      <c r="D17" s="22"/>
      <c r="E17" s="22"/>
      <c r="F17" s="22"/>
      <c r="G17" s="22"/>
      <c r="H17" s="22"/>
      <c r="I17" s="22"/>
    </row>
    <row r="18" spans="1:9" ht="14.25">
      <c r="A18" s="29" t="s">
        <v>320</v>
      </c>
      <c r="B18" s="30">
        <v>44.4</v>
      </c>
      <c r="C18" s="22"/>
      <c r="D18" s="22"/>
      <c r="E18" s="22"/>
      <c r="F18" s="22"/>
      <c r="G18" s="22"/>
      <c r="H18" s="22"/>
      <c r="I18" s="22"/>
    </row>
    <row r="19" spans="1:9" ht="14.25">
      <c r="A19" s="29" t="s">
        <v>181</v>
      </c>
      <c r="B19" s="30">
        <v>66.2</v>
      </c>
      <c r="C19" s="22"/>
      <c r="D19" s="22"/>
      <c r="E19" s="22"/>
      <c r="F19" s="22"/>
      <c r="G19" s="22"/>
      <c r="H19" s="22"/>
      <c r="I19" s="22"/>
    </row>
    <row r="20" spans="1:9" ht="14.25">
      <c r="A20" s="29" t="s">
        <v>8</v>
      </c>
      <c r="B20" s="30">
        <v>66.2</v>
      </c>
      <c r="C20" s="22"/>
      <c r="D20" s="22"/>
      <c r="E20" s="22"/>
      <c r="F20" s="22"/>
      <c r="G20" s="22"/>
      <c r="H20" s="22"/>
      <c r="I20" s="22"/>
    </row>
    <row r="21" spans="1:9" ht="14.25">
      <c r="A21" s="29" t="s">
        <v>10</v>
      </c>
      <c r="B21" s="30">
        <v>66.2</v>
      </c>
      <c r="C21" s="22"/>
      <c r="D21" s="22"/>
      <c r="E21" s="22"/>
      <c r="F21" s="22"/>
      <c r="G21" s="22"/>
      <c r="H21" s="22"/>
      <c r="I21" s="22"/>
    </row>
    <row r="22" spans="1:9" ht="14.25">
      <c r="A22" s="29" t="s">
        <v>323</v>
      </c>
      <c r="B22" s="30">
        <v>44.4</v>
      </c>
      <c r="C22" s="22"/>
      <c r="D22" s="22"/>
      <c r="E22" s="22"/>
      <c r="F22" s="22"/>
      <c r="G22" s="22"/>
      <c r="H22" s="22"/>
      <c r="I22" s="22"/>
    </row>
    <row r="23" spans="1:9" ht="14.25">
      <c r="A23" s="29" t="s">
        <v>325</v>
      </c>
      <c r="B23" s="30">
        <v>44.4</v>
      </c>
      <c r="C23" s="22"/>
      <c r="D23" s="22"/>
      <c r="E23" s="22"/>
      <c r="F23" s="22"/>
      <c r="G23" s="22"/>
      <c r="H23" s="22"/>
      <c r="I23" s="22"/>
    </row>
    <row r="24" spans="1:9" ht="14.25">
      <c r="A24" s="29" t="s">
        <v>327</v>
      </c>
      <c r="B24" s="30">
        <v>66.2</v>
      </c>
      <c r="C24" s="22"/>
      <c r="D24" s="22"/>
      <c r="E24" s="22"/>
      <c r="F24" s="22"/>
      <c r="G24" s="22"/>
      <c r="H24" s="22"/>
      <c r="I24" s="22"/>
    </row>
    <row r="25" spans="1:9" ht="14.25">
      <c r="A25" s="29" t="s">
        <v>12</v>
      </c>
      <c r="B25" s="30">
        <v>66.2</v>
      </c>
      <c r="C25" s="22"/>
      <c r="D25" s="22"/>
      <c r="E25" s="22"/>
      <c r="F25" s="22"/>
      <c r="G25" s="22"/>
      <c r="H25" s="22"/>
      <c r="I25" s="22"/>
    </row>
    <row r="26" spans="1:9" ht="14.25">
      <c r="A26" s="29" t="s">
        <v>328</v>
      </c>
      <c r="B26" s="30">
        <v>44.4</v>
      </c>
      <c r="C26" s="22"/>
      <c r="D26" s="22"/>
      <c r="E26" s="22"/>
      <c r="F26" s="22"/>
      <c r="G26" s="22"/>
      <c r="H26" s="22"/>
      <c r="I26" s="22"/>
    </row>
    <row r="27" spans="1:9" ht="14.25">
      <c r="A27" s="29" t="s">
        <v>330</v>
      </c>
      <c r="B27" s="30">
        <v>44.4</v>
      </c>
      <c r="C27" s="22"/>
      <c r="D27" s="22"/>
      <c r="E27" s="22"/>
      <c r="F27" s="22"/>
      <c r="G27" s="22"/>
      <c r="H27" s="22"/>
      <c r="I27" s="22"/>
    </row>
    <row r="28" spans="1:9" ht="14.25">
      <c r="A28" s="29" t="s">
        <v>334</v>
      </c>
      <c r="B28" s="30">
        <v>66.2</v>
      </c>
      <c r="C28" s="22"/>
      <c r="D28" s="22"/>
      <c r="E28" s="22"/>
      <c r="F28" s="22"/>
      <c r="G28" s="22"/>
      <c r="H28" s="22"/>
      <c r="I28" s="22"/>
    </row>
    <row r="29" spans="1:9" ht="14.25">
      <c r="A29" s="29" t="s">
        <v>14</v>
      </c>
      <c r="B29" s="30">
        <v>66.2</v>
      </c>
      <c r="C29" s="22"/>
      <c r="D29" s="22"/>
      <c r="E29" s="22"/>
      <c r="F29" s="22"/>
      <c r="G29" s="22"/>
      <c r="H29" s="22"/>
      <c r="I29" s="22"/>
    </row>
    <row r="30" spans="1:9" ht="14.25">
      <c r="A30" s="29" t="s">
        <v>189</v>
      </c>
      <c r="B30" s="30">
        <v>87.1</v>
      </c>
      <c r="C30" s="22"/>
      <c r="D30" s="22"/>
      <c r="E30" s="22"/>
      <c r="F30" s="22"/>
      <c r="G30" s="22"/>
      <c r="H30" s="22"/>
      <c r="I30" s="22"/>
    </row>
    <row r="31" spans="1:9" ht="14.25">
      <c r="A31" s="29" t="s">
        <v>15</v>
      </c>
      <c r="B31" s="30">
        <v>44.4</v>
      </c>
      <c r="C31" s="22"/>
      <c r="D31" s="22"/>
      <c r="E31" s="22"/>
      <c r="F31" s="22"/>
      <c r="G31" s="22"/>
      <c r="H31" s="22"/>
      <c r="I31" s="22"/>
    </row>
    <row r="32" spans="1:9" ht="14.25">
      <c r="A32" s="29" t="s">
        <v>17</v>
      </c>
      <c r="B32" s="30">
        <v>44.4</v>
      </c>
      <c r="C32" s="22"/>
      <c r="D32" s="22"/>
      <c r="E32" s="22"/>
      <c r="F32" s="22"/>
      <c r="G32" s="22"/>
      <c r="H32" s="22"/>
      <c r="I32" s="22"/>
    </row>
    <row r="33" spans="1:9" ht="14.25">
      <c r="A33" s="29" t="s">
        <v>18</v>
      </c>
      <c r="B33" s="30">
        <v>66.2</v>
      </c>
      <c r="C33" s="22"/>
      <c r="D33" s="22"/>
      <c r="E33" s="22"/>
      <c r="F33" s="22"/>
      <c r="G33" s="22"/>
      <c r="H33" s="22"/>
      <c r="I33" s="22"/>
    </row>
    <row r="34" spans="1:9" ht="14.25">
      <c r="A34" s="29" t="s">
        <v>342</v>
      </c>
      <c r="B34" s="30">
        <v>66.2</v>
      </c>
      <c r="C34" s="22"/>
      <c r="D34" s="22"/>
      <c r="E34" s="22"/>
      <c r="F34" s="22"/>
      <c r="G34" s="22"/>
      <c r="H34" s="22"/>
      <c r="I34" s="22"/>
    </row>
    <row r="35" spans="1:9" ht="14.25">
      <c r="A35" s="29" t="s">
        <v>20</v>
      </c>
      <c r="B35" s="30">
        <v>44.4</v>
      </c>
      <c r="C35" s="22"/>
      <c r="D35" s="22"/>
      <c r="E35" s="22"/>
      <c r="F35" s="22"/>
      <c r="G35" s="22"/>
      <c r="H35" s="22"/>
      <c r="I35" s="22"/>
    </row>
    <row r="36" spans="1:9" ht="14.25">
      <c r="A36" s="29" t="s">
        <v>21</v>
      </c>
      <c r="B36" s="30">
        <v>44.4</v>
      </c>
      <c r="C36" s="22"/>
      <c r="D36" s="22"/>
      <c r="E36" s="22"/>
      <c r="F36" s="22"/>
      <c r="G36" s="22"/>
      <c r="H36" s="22"/>
      <c r="I36" s="22"/>
    </row>
    <row r="37" spans="1:9" ht="14.25">
      <c r="A37" s="29" t="s">
        <v>354</v>
      </c>
      <c r="B37" s="30">
        <v>66.2</v>
      </c>
      <c r="C37" s="22"/>
      <c r="D37" s="22"/>
      <c r="E37" s="22"/>
      <c r="F37" s="22"/>
      <c r="G37" s="22"/>
      <c r="H37" s="22"/>
      <c r="I37" s="22"/>
    </row>
    <row r="38" spans="1:9" ht="14.25">
      <c r="A38" s="29" t="s">
        <v>356</v>
      </c>
      <c r="B38" s="30">
        <v>66.2</v>
      </c>
      <c r="C38" s="22"/>
      <c r="D38" s="22"/>
      <c r="E38" s="22"/>
      <c r="F38" s="22"/>
      <c r="G38" s="22"/>
      <c r="H38" s="22"/>
      <c r="I38" s="22"/>
    </row>
    <row r="39" spans="1:9" ht="14.25">
      <c r="A39" s="29" t="s">
        <v>360</v>
      </c>
      <c r="B39" s="30">
        <v>44.4</v>
      </c>
      <c r="C39" s="22"/>
      <c r="D39" s="22"/>
      <c r="E39" s="22"/>
      <c r="F39" s="22"/>
      <c r="G39" s="22"/>
      <c r="H39" s="22"/>
      <c r="I39" s="22"/>
    </row>
    <row r="40" spans="1:9" ht="14.25">
      <c r="A40" s="29" t="s">
        <v>364</v>
      </c>
      <c r="B40" s="30">
        <v>44.4</v>
      </c>
      <c r="C40" s="22"/>
      <c r="D40" s="22"/>
      <c r="E40" s="22"/>
      <c r="F40" s="22"/>
      <c r="G40" s="22"/>
      <c r="H40" s="22"/>
      <c r="I40" s="22"/>
    </row>
    <row r="41" spans="1:9" ht="14.25">
      <c r="A41" s="29" t="s">
        <v>195</v>
      </c>
      <c r="B41" s="30">
        <v>44.4</v>
      </c>
      <c r="C41" s="22"/>
      <c r="D41" s="22"/>
      <c r="E41" s="22"/>
      <c r="F41" s="22"/>
      <c r="G41" s="22"/>
      <c r="H41" s="22"/>
      <c r="I41" s="22"/>
    </row>
    <row r="42" spans="1:9" ht="14.25">
      <c r="A42" s="29" t="s">
        <v>22</v>
      </c>
      <c r="B42" s="30">
        <v>66.2</v>
      </c>
      <c r="C42" s="22"/>
      <c r="D42" s="22"/>
      <c r="E42" s="22"/>
      <c r="F42" s="22"/>
      <c r="G42" s="22"/>
      <c r="H42" s="22"/>
      <c r="I42" s="22"/>
    </row>
    <row r="43" spans="1:9" ht="14.25">
      <c r="A43" s="29" t="s">
        <v>319</v>
      </c>
      <c r="B43" s="30">
        <v>66.2</v>
      </c>
      <c r="C43" s="22"/>
      <c r="D43" s="22"/>
      <c r="E43" s="22"/>
      <c r="F43" s="22"/>
      <c r="G43" s="22"/>
      <c r="H43" s="22"/>
      <c r="I43" s="22"/>
    </row>
    <row r="44" spans="1:9" ht="14.25">
      <c r="A44" s="29" t="s">
        <v>374</v>
      </c>
      <c r="B44" s="30">
        <v>44.4</v>
      </c>
      <c r="C44" s="22"/>
      <c r="D44" s="22"/>
      <c r="E44" s="22"/>
      <c r="F44" s="22"/>
      <c r="G44" s="22"/>
      <c r="H44" s="22"/>
      <c r="I44" s="22"/>
    </row>
    <row r="45" spans="1:9" ht="14.25">
      <c r="A45" s="29" t="s">
        <v>24</v>
      </c>
      <c r="B45" s="30">
        <v>44.4</v>
      </c>
      <c r="C45" s="22"/>
      <c r="D45" s="22"/>
      <c r="E45" s="22"/>
      <c r="F45" s="22"/>
      <c r="G45" s="22"/>
      <c r="H45" s="22"/>
      <c r="I45" s="22"/>
    </row>
    <row r="46" spans="1:9" ht="14.25">
      <c r="A46" s="29" t="s">
        <v>26</v>
      </c>
      <c r="B46" s="30">
        <v>66.2</v>
      </c>
      <c r="C46" s="22"/>
      <c r="D46" s="22"/>
      <c r="E46" s="22"/>
      <c r="F46" s="22"/>
      <c r="G46" s="22"/>
      <c r="H46" s="22"/>
      <c r="I46" s="22"/>
    </row>
    <row r="47" spans="1:9" ht="14.25">
      <c r="A47" s="29" t="s">
        <v>380</v>
      </c>
      <c r="B47" s="30">
        <v>66.2</v>
      </c>
      <c r="C47" s="22"/>
      <c r="D47" s="22"/>
      <c r="E47" s="22"/>
      <c r="F47" s="22"/>
      <c r="G47" s="22"/>
      <c r="H47" s="22"/>
      <c r="I47" s="22"/>
    </row>
    <row r="48" spans="1:9" ht="14.25">
      <c r="A48" s="29" t="s">
        <v>382</v>
      </c>
      <c r="B48" s="30">
        <v>44.4</v>
      </c>
      <c r="C48" s="22"/>
      <c r="D48" s="22"/>
      <c r="E48" s="22"/>
      <c r="F48" s="22"/>
      <c r="G48" s="22"/>
      <c r="H48" s="22"/>
      <c r="I48" s="22"/>
    </row>
    <row r="49" spans="1:9" ht="14.25">
      <c r="A49" s="29" t="s">
        <v>28</v>
      </c>
      <c r="B49" s="30">
        <v>44.4</v>
      </c>
      <c r="C49" s="22"/>
      <c r="D49" s="22"/>
      <c r="E49" s="22"/>
      <c r="F49" s="22"/>
      <c r="G49" s="22"/>
      <c r="H49" s="22"/>
      <c r="I49" s="22"/>
    </row>
    <row r="50" spans="1:9" ht="14.25">
      <c r="A50" s="29" t="s">
        <v>29</v>
      </c>
      <c r="B50" s="30">
        <v>66.2</v>
      </c>
      <c r="C50" s="22"/>
      <c r="D50" s="22"/>
      <c r="E50" s="22"/>
      <c r="F50" s="22"/>
      <c r="G50" s="22"/>
      <c r="H50" s="22"/>
      <c r="I50" s="22"/>
    </row>
    <row r="51" spans="1:9" ht="14.25">
      <c r="A51" s="29" t="s">
        <v>390</v>
      </c>
      <c r="B51" s="30">
        <v>66.2</v>
      </c>
      <c r="C51" s="22"/>
      <c r="D51" s="22"/>
      <c r="E51" s="22"/>
      <c r="F51" s="22"/>
      <c r="G51" s="22"/>
      <c r="H51" s="22"/>
      <c r="I51" s="22"/>
    </row>
    <row r="52" spans="1:9" ht="14.25">
      <c r="A52" s="29" t="s">
        <v>203</v>
      </c>
      <c r="B52" s="30">
        <v>44.4</v>
      </c>
      <c r="C52" s="22"/>
      <c r="D52" s="22"/>
      <c r="E52" s="22"/>
      <c r="F52" s="22"/>
      <c r="G52" s="22"/>
      <c r="H52" s="22"/>
      <c r="I52" s="22"/>
    </row>
    <row r="53" spans="1:9" ht="14.25">
      <c r="A53" s="29" t="s">
        <v>392</v>
      </c>
      <c r="B53" s="30">
        <v>44.4</v>
      </c>
      <c r="C53" s="22"/>
      <c r="D53" s="22"/>
      <c r="E53" s="22"/>
      <c r="F53" s="22"/>
      <c r="G53" s="22"/>
      <c r="H53" s="22"/>
      <c r="I53" s="22"/>
    </row>
    <row r="54" spans="1:9" ht="14.25">
      <c r="A54" s="29" t="s">
        <v>34</v>
      </c>
      <c r="B54" s="30">
        <v>44.4</v>
      </c>
      <c r="C54" s="22"/>
      <c r="D54" s="22"/>
      <c r="E54" s="22"/>
      <c r="F54" s="22"/>
      <c r="G54" s="22"/>
      <c r="H54" s="22"/>
      <c r="I54" s="22"/>
    </row>
    <row r="55" spans="1:9" ht="14.25">
      <c r="A55" s="29" t="s">
        <v>36</v>
      </c>
      <c r="B55" s="30">
        <v>66.2</v>
      </c>
      <c r="C55" s="22"/>
      <c r="D55" s="22"/>
      <c r="E55" s="22"/>
      <c r="F55" s="22"/>
      <c r="G55" s="22"/>
      <c r="H55" s="22"/>
      <c r="I55" s="22"/>
    </row>
    <row r="56" spans="1:9" ht="14.25">
      <c r="A56" s="29" t="s">
        <v>396</v>
      </c>
      <c r="B56" s="30">
        <v>66.2</v>
      </c>
      <c r="C56" s="22"/>
      <c r="D56" s="22"/>
      <c r="E56" s="22"/>
      <c r="F56" s="22"/>
      <c r="G56" s="22"/>
      <c r="H56" s="22"/>
      <c r="I56" s="22"/>
    </row>
    <row r="57" spans="1:9" ht="14.25">
      <c r="A57" s="29" t="s">
        <v>398</v>
      </c>
      <c r="B57" s="30">
        <v>44.4</v>
      </c>
      <c r="C57" s="22"/>
      <c r="D57" s="22"/>
      <c r="E57" s="22"/>
      <c r="F57" s="22"/>
      <c r="G57" s="22"/>
      <c r="H57" s="22"/>
      <c r="I57" s="22"/>
    </row>
    <row r="58" spans="1:9" ht="14.25">
      <c r="A58" s="29" t="s">
        <v>42</v>
      </c>
      <c r="B58" s="30">
        <v>44.4</v>
      </c>
      <c r="C58" s="22"/>
      <c r="D58" s="22"/>
      <c r="E58" s="22"/>
      <c r="F58" s="22"/>
      <c r="G58" s="22"/>
      <c r="H58" s="22"/>
      <c r="I58" s="22"/>
    </row>
    <row r="59" spans="1:9" ht="14.25">
      <c r="A59" s="29" t="s">
        <v>13</v>
      </c>
      <c r="B59" s="30">
        <v>66.2</v>
      </c>
      <c r="C59" s="22"/>
      <c r="D59" s="22"/>
      <c r="E59" s="22"/>
      <c r="F59" s="22"/>
      <c r="G59" s="22"/>
      <c r="H59" s="22"/>
      <c r="I59" s="22"/>
    </row>
    <row r="60" spans="1:9" ht="14.25">
      <c r="A60" s="29" t="s">
        <v>332</v>
      </c>
      <c r="B60" s="30">
        <v>66.2</v>
      </c>
      <c r="C60" s="22"/>
      <c r="D60" s="22"/>
      <c r="E60" s="22"/>
      <c r="F60" s="22"/>
      <c r="G60" s="22"/>
      <c r="H60" s="22"/>
      <c r="I60" s="22"/>
    </row>
    <row r="61" spans="1:9" ht="14.25">
      <c r="A61" s="29" t="s">
        <v>336</v>
      </c>
      <c r="B61" s="30">
        <v>44.4</v>
      </c>
      <c r="C61" s="22"/>
      <c r="D61" s="22"/>
      <c r="E61" s="22"/>
      <c r="F61" s="22"/>
      <c r="G61" s="22"/>
      <c r="H61" s="22"/>
      <c r="I61" s="22"/>
    </row>
    <row r="62" spans="1:9" ht="14.25">
      <c r="A62" s="29" t="s">
        <v>19</v>
      </c>
      <c r="B62" s="30">
        <v>44.4</v>
      </c>
      <c r="C62" s="22"/>
      <c r="D62" s="22"/>
      <c r="E62" s="22"/>
      <c r="F62" s="22"/>
      <c r="G62" s="22"/>
      <c r="H62" s="22"/>
      <c r="I62" s="22"/>
    </row>
    <row r="63" spans="1:9" ht="14.25">
      <c r="A63" s="29" t="s">
        <v>209</v>
      </c>
      <c r="B63" s="30">
        <v>66.2</v>
      </c>
      <c r="C63" s="22"/>
      <c r="D63" s="22"/>
      <c r="E63" s="22"/>
      <c r="F63" s="22"/>
      <c r="G63" s="22"/>
      <c r="H63" s="22"/>
      <c r="I63" s="22"/>
    </row>
    <row r="64" spans="1:9" ht="14.25">
      <c r="A64" s="29" t="s">
        <v>344</v>
      </c>
      <c r="B64" s="30">
        <v>66.2</v>
      </c>
      <c r="C64" s="22"/>
      <c r="D64" s="22"/>
      <c r="E64" s="22"/>
      <c r="F64" s="22"/>
      <c r="G64" s="22"/>
      <c r="H64" s="22"/>
      <c r="I64" s="22"/>
    </row>
    <row r="65" spans="1:9" ht="14.25">
      <c r="A65" s="29" t="s">
        <v>348</v>
      </c>
      <c r="B65" s="30">
        <v>66.2</v>
      </c>
      <c r="C65" s="22"/>
      <c r="D65" s="22"/>
      <c r="E65" s="22"/>
      <c r="F65" s="22"/>
      <c r="G65" s="22"/>
      <c r="H65" s="22"/>
      <c r="I65" s="22"/>
    </row>
    <row r="66" spans="1:9" ht="14.25">
      <c r="A66" s="29" t="s">
        <v>352</v>
      </c>
      <c r="B66" s="30">
        <v>44.4</v>
      </c>
      <c r="C66" s="22"/>
      <c r="D66" s="22"/>
      <c r="E66" s="22"/>
      <c r="F66" s="22"/>
      <c r="G66" s="22"/>
      <c r="H66" s="22"/>
      <c r="I66" s="22"/>
    </row>
    <row r="67" spans="1:9" ht="14.25">
      <c r="A67" s="29" t="s">
        <v>358</v>
      </c>
      <c r="B67" s="30">
        <v>44.4</v>
      </c>
      <c r="C67" s="22"/>
      <c r="D67" s="22"/>
      <c r="E67" s="22"/>
      <c r="F67" s="22"/>
      <c r="G67" s="22"/>
      <c r="H67" s="22"/>
      <c r="I67" s="22"/>
    </row>
    <row r="68" spans="1:9" ht="14.25">
      <c r="A68" s="29" t="s">
        <v>362</v>
      </c>
      <c r="B68" s="30">
        <v>53.9</v>
      </c>
      <c r="C68" s="22"/>
      <c r="D68" s="22"/>
      <c r="E68" s="22"/>
      <c r="F68" s="22"/>
      <c r="G68" s="22"/>
      <c r="H68" s="22"/>
      <c r="I68" s="22"/>
    </row>
    <row r="69" spans="1:9" ht="14.25">
      <c r="A69" s="29" t="s">
        <v>366</v>
      </c>
      <c r="B69" s="30">
        <v>66.2</v>
      </c>
      <c r="C69" s="22"/>
      <c r="D69" s="22"/>
      <c r="E69" s="22"/>
      <c r="F69" s="22"/>
      <c r="G69" s="22"/>
      <c r="H69" s="22"/>
      <c r="I69" s="22"/>
    </row>
    <row r="70" spans="1:9" ht="14.25">
      <c r="A70" s="29" t="s">
        <v>368</v>
      </c>
      <c r="B70" s="30">
        <v>44.4</v>
      </c>
      <c r="C70" s="22"/>
      <c r="D70" s="22"/>
      <c r="E70" s="22"/>
      <c r="F70" s="22"/>
      <c r="G70" s="22"/>
      <c r="H70" s="22"/>
      <c r="I70" s="22"/>
    </row>
    <row r="71" spans="1:9" ht="14.25">
      <c r="A71" s="29" t="s">
        <v>370</v>
      </c>
      <c r="B71" s="30">
        <v>44.4</v>
      </c>
      <c r="C71" s="22"/>
      <c r="D71" s="22"/>
      <c r="E71" s="22"/>
      <c r="F71" s="22"/>
      <c r="G71" s="22"/>
      <c r="H71" s="22"/>
      <c r="I71" s="22"/>
    </row>
    <row r="72" spans="1:9" ht="14.25">
      <c r="A72" s="29" t="s">
        <v>23</v>
      </c>
      <c r="B72" s="30">
        <v>87.1</v>
      </c>
      <c r="C72" s="22"/>
      <c r="D72" s="22"/>
      <c r="E72" s="22"/>
      <c r="F72" s="22"/>
      <c r="G72" s="22"/>
      <c r="H72" s="22"/>
      <c r="I72" s="22"/>
    </row>
    <row r="73" spans="1:9" ht="14.25">
      <c r="A73" s="29" t="s">
        <v>25</v>
      </c>
      <c r="B73" s="30">
        <v>66.2</v>
      </c>
      <c r="C73" s="22"/>
      <c r="D73" s="22"/>
      <c r="E73" s="22"/>
      <c r="F73" s="22"/>
      <c r="G73" s="22"/>
      <c r="H73" s="22"/>
      <c r="I73" s="22"/>
    </row>
    <row r="74" spans="1:9" ht="14.25">
      <c r="A74" s="29" t="s">
        <v>214</v>
      </c>
      <c r="B74" s="30">
        <v>87.1</v>
      </c>
      <c r="C74" s="22"/>
      <c r="D74" s="22"/>
      <c r="E74" s="22"/>
      <c r="F74" s="22"/>
      <c r="G74" s="22"/>
      <c r="H74" s="22"/>
      <c r="I74" s="22"/>
    </row>
    <row r="75" spans="1:9" ht="14.25">
      <c r="A75" s="29" t="s">
        <v>376</v>
      </c>
      <c r="B75" s="30">
        <v>44.4</v>
      </c>
      <c r="C75" s="22"/>
      <c r="D75" s="22"/>
      <c r="E75" s="22"/>
      <c r="F75" s="22"/>
      <c r="G75" s="22"/>
      <c r="H75" s="22"/>
      <c r="I75" s="22"/>
    </row>
    <row r="76" spans="1:9" ht="14.25">
      <c r="A76" s="29" t="s">
        <v>27</v>
      </c>
      <c r="B76" s="30">
        <v>44.4</v>
      </c>
      <c r="C76" s="22"/>
      <c r="D76" s="22"/>
      <c r="E76" s="22"/>
      <c r="F76" s="22"/>
      <c r="G76" s="22"/>
      <c r="H76" s="22"/>
      <c r="I76" s="22"/>
    </row>
    <row r="77" spans="1:9" ht="14.25">
      <c r="A77" s="29" t="s">
        <v>384</v>
      </c>
      <c r="B77" s="30">
        <v>87.1</v>
      </c>
      <c r="C77" s="22"/>
      <c r="D77" s="22"/>
      <c r="E77" s="22"/>
      <c r="F77" s="22"/>
      <c r="G77" s="22"/>
      <c r="H77" s="22"/>
      <c r="I77" s="22"/>
    </row>
    <row r="78" spans="1:9" ht="14.25">
      <c r="A78" s="29" t="s">
        <v>30</v>
      </c>
      <c r="B78" s="30">
        <v>66.2</v>
      </c>
      <c r="C78" s="22"/>
      <c r="D78" s="22"/>
      <c r="E78" s="22"/>
      <c r="F78" s="22"/>
      <c r="G78" s="22"/>
      <c r="H78" s="22"/>
      <c r="I78" s="22"/>
    </row>
    <row r="79" spans="1:9" ht="14.25">
      <c r="A79" s="29" t="s">
        <v>31</v>
      </c>
      <c r="B79" s="30">
        <v>44.4</v>
      </c>
      <c r="C79" s="22"/>
      <c r="D79" s="22"/>
      <c r="E79" s="22"/>
      <c r="F79" s="22"/>
      <c r="G79" s="22"/>
      <c r="H79" s="22"/>
      <c r="I79" s="22"/>
    </row>
    <row r="80" spans="1:9" ht="14.25">
      <c r="A80" s="29" t="s">
        <v>388</v>
      </c>
      <c r="B80" s="30">
        <v>44.4</v>
      </c>
      <c r="C80" s="22"/>
      <c r="D80" s="22"/>
      <c r="E80" s="22"/>
      <c r="F80" s="22"/>
      <c r="G80" s="22"/>
      <c r="H80" s="22"/>
      <c r="I80" s="22"/>
    </row>
    <row r="81" spans="1:9" ht="14.25">
      <c r="A81" s="29" t="s">
        <v>32</v>
      </c>
      <c r="B81" s="30">
        <v>87.1</v>
      </c>
      <c r="C81" s="22"/>
      <c r="D81" s="22"/>
      <c r="E81" s="22"/>
      <c r="F81" s="22"/>
      <c r="G81" s="22"/>
      <c r="H81" s="22"/>
      <c r="I81" s="22"/>
    </row>
    <row r="82" spans="1:9" ht="14.25">
      <c r="A82" s="29" t="s">
        <v>394</v>
      </c>
      <c r="B82" s="30">
        <v>66.2</v>
      </c>
      <c r="C82" s="22"/>
      <c r="D82" s="22"/>
      <c r="E82" s="22"/>
      <c r="F82" s="22"/>
      <c r="G82" s="22"/>
      <c r="H82" s="22"/>
      <c r="I82" s="22"/>
    </row>
    <row r="83" spans="1:9" ht="14.25">
      <c r="A83" s="29" t="s">
        <v>33</v>
      </c>
      <c r="B83" s="30">
        <v>44.4</v>
      </c>
      <c r="C83" s="22"/>
      <c r="D83" s="22"/>
      <c r="E83" s="22"/>
      <c r="F83" s="22"/>
      <c r="G83" s="22"/>
      <c r="H83" s="22"/>
      <c r="I83" s="22"/>
    </row>
    <row r="84" spans="1:9" ht="14.25">
      <c r="A84" s="29" t="s">
        <v>35</v>
      </c>
      <c r="B84" s="30">
        <v>44.4</v>
      </c>
      <c r="C84" s="22"/>
      <c r="D84" s="22"/>
      <c r="E84" s="22"/>
      <c r="F84" s="22"/>
      <c r="G84" s="22"/>
      <c r="H84" s="22"/>
      <c r="I84" s="22"/>
    </row>
    <row r="85" spans="1:9" ht="14.25">
      <c r="A85" s="29" t="s">
        <v>216</v>
      </c>
      <c r="B85" s="30">
        <v>44.4</v>
      </c>
      <c r="C85" s="22"/>
      <c r="D85" s="22"/>
      <c r="E85" s="22"/>
      <c r="F85" s="22"/>
      <c r="G85" s="22"/>
      <c r="H85" s="22"/>
      <c r="I85" s="22"/>
    </row>
    <row r="86" spans="1:9" ht="14.25">
      <c r="A86" s="29" t="s">
        <v>37</v>
      </c>
      <c r="B86" s="30">
        <v>87.1</v>
      </c>
      <c r="C86" s="22"/>
      <c r="D86" s="22"/>
      <c r="E86" s="22"/>
      <c r="F86" s="22"/>
      <c r="G86" s="22"/>
      <c r="H86" s="22"/>
      <c r="I86" s="22"/>
    </row>
    <row r="87" spans="1:9" ht="14.25">
      <c r="A87" s="29" t="s">
        <v>39</v>
      </c>
      <c r="B87" s="30">
        <v>66.2</v>
      </c>
      <c r="C87" s="22"/>
      <c r="D87" s="22"/>
      <c r="E87" s="22"/>
      <c r="F87" s="22"/>
      <c r="G87" s="22"/>
      <c r="H87" s="22"/>
      <c r="I87" s="22"/>
    </row>
    <row r="88" spans="1:9" ht="14.25">
      <c r="A88" s="29" t="s">
        <v>40</v>
      </c>
      <c r="B88" s="30">
        <v>44.4</v>
      </c>
      <c r="C88" s="22"/>
      <c r="D88" s="22"/>
      <c r="E88" s="22"/>
      <c r="F88" s="22"/>
      <c r="G88" s="22"/>
      <c r="H88" s="22"/>
      <c r="I88" s="22"/>
    </row>
    <row r="89" spans="1:9" ht="14.25">
      <c r="A89" s="29" t="s">
        <v>41</v>
      </c>
      <c r="B89" s="30">
        <v>44.4</v>
      </c>
      <c r="C89" s="22"/>
      <c r="D89" s="22"/>
      <c r="E89" s="22"/>
      <c r="F89" s="22"/>
      <c r="G89" s="22"/>
      <c r="H89" s="22"/>
      <c r="I89" s="22"/>
    </row>
    <row r="90" spans="1:9" ht="14.25">
      <c r="A90" s="29" t="s">
        <v>404</v>
      </c>
      <c r="B90" s="30">
        <v>87.1</v>
      </c>
      <c r="C90" s="22"/>
      <c r="D90" s="22"/>
      <c r="E90" s="22"/>
      <c r="F90" s="22"/>
      <c r="G90" s="22"/>
      <c r="H90" s="22"/>
      <c r="I90" s="22"/>
    </row>
    <row r="91" spans="1:9" ht="14.25">
      <c r="A91" s="29" t="s">
        <v>43</v>
      </c>
      <c r="B91" s="30">
        <v>66.2</v>
      </c>
      <c r="C91" s="22"/>
      <c r="D91" s="22"/>
      <c r="E91" s="22"/>
      <c r="F91" s="22"/>
      <c r="G91" s="22"/>
      <c r="H91" s="22"/>
      <c r="I91" s="22"/>
    </row>
    <row r="92" spans="1:9" ht="14.25">
      <c r="A92" s="29" t="s">
        <v>44</v>
      </c>
      <c r="B92" s="30">
        <v>44.4</v>
      </c>
      <c r="C92" s="22"/>
      <c r="D92" s="22"/>
      <c r="E92" s="22"/>
      <c r="F92" s="22"/>
      <c r="G92" s="22"/>
      <c r="H92" s="22"/>
      <c r="I92" s="22"/>
    </row>
    <row r="93" spans="1:9" ht="14.25">
      <c r="A93" s="29" t="s">
        <v>410</v>
      </c>
      <c r="B93" s="30">
        <v>44.4</v>
      </c>
      <c r="C93" s="22"/>
      <c r="D93" s="22"/>
      <c r="E93" s="22"/>
      <c r="F93" s="22"/>
      <c r="G93" s="22"/>
      <c r="H93" s="22"/>
      <c r="I93" s="22"/>
    </row>
    <row r="94" spans="1:9" ht="14.25">
      <c r="A94" s="29" t="s">
        <v>412</v>
      </c>
      <c r="B94" s="30">
        <v>87.1</v>
      </c>
      <c r="C94" s="22"/>
      <c r="D94" s="22"/>
      <c r="E94" s="22"/>
      <c r="F94" s="22"/>
      <c r="G94" s="22"/>
      <c r="H94" s="22"/>
      <c r="I94" s="22"/>
    </row>
    <row r="95" spans="1:9" ht="14.25">
      <c r="A95" s="29" t="s">
        <v>45</v>
      </c>
      <c r="B95" s="30">
        <v>66.2</v>
      </c>
      <c r="C95" s="22"/>
      <c r="D95" s="22"/>
      <c r="E95" s="22"/>
      <c r="F95" s="22"/>
      <c r="G95" s="22"/>
      <c r="H95" s="22"/>
      <c r="I95" s="22"/>
    </row>
    <row r="96" spans="1:9" ht="14.25">
      <c r="A96" s="29" t="s">
        <v>230</v>
      </c>
      <c r="B96" s="30">
        <v>44.4</v>
      </c>
      <c r="C96" s="22"/>
      <c r="D96" s="22"/>
      <c r="E96" s="22"/>
      <c r="F96" s="22"/>
      <c r="G96" s="22"/>
      <c r="H96" s="22"/>
      <c r="I96" s="22"/>
    </row>
    <row r="97" spans="1:9" ht="14.25">
      <c r="A97" s="29" t="s">
        <v>46</v>
      </c>
      <c r="B97" s="30">
        <v>44.4</v>
      </c>
      <c r="C97" s="22"/>
      <c r="D97" s="22"/>
      <c r="E97" s="22"/>
      <c r="F97" s="22"/>
      <c r="G97" s="22"/>
      <c r="H97" s="22"/>
      <c r="I97" s="22"/>
    </row>
    <row r="98" spans="1:9" ht="14.25">
      <c r="A98" s="29" t="s">
        <v>414</v>
      </c>
      <c r="B98" s="30">
        <v>44.4</v>
      </c>
      <c r="C98" s="22"/>
      <c r="D98" s="22"/>
      <c r="E98" s="22"/>
      <c r="F98" s="22"/>
      <c r="G98" s="22"/>
      <c r="H98" s="22"/>
      <c r="I98" s="22"/>
    </row>
    <row r="99" spans="1:9" ht="14.25">
      <c r="A99" s="29" t="s">
        <v>47</v>
      </c>
      <c r="B99" s="30">
        <v>87.1</v>
      </c>
      <c r="C99" s="22"/>
      <c r="D99" s="22"/>
      <c r="E99" s="22"/>
      <c r="F99" s="22"/>
      <c r="G99" s="22"/>
      <c r="H99" s="22"/>
      <c r="I99" s="22"/>
    </row>
    <row r="100" spans="1:9" ht="14.25">
      <c r="A100" s="29" t="s">
        <v>418</v>
      </c>
      <c r="B100" s="30">
        <v>66.2</v>
      </c>
      <c r="C100" s="22"/>
      <c r="D100" s="22"/>
      <c r="E100" s="22"/>
      <c r="F100" s="22"/>
      <c r="G100" s="22"/>
      <c r="H100" s="22"/>
      <c r="I100" s="22"/>
    </row>
    <row r="101" spans="1:9" ht="14.25">
      <c r="A101" s="29" t="s">
        <v>420</v>
      </c>
      <c r="B101" s="30">
        <v>44.4</v>
      </c>
      <c r="C101" s="22"/>
      <c r="D101" s="22"/>
      <c r="E101" s="22"/>
      <c r="F101" s="22"/>
      <c r="G101" s="22"/>
      <c r="H101" s="22"/>
      <c r="I101" s="22"/>
    </row>
    <row r="102" spans="1:9" ht="14.25">
      <c r="A102" s="29" t="s">
        <v>422</v>
      </c>
      <c r="B102" s="30">
        <v>44.4</v>
      </c>
      <c r="C102" s="22"/>
      <c r="D102" s="22"/>
      <c r="E102" s="22"/>
      <c r="F102" s="22"/>
      <c r="G102" s="22"/>
      <c r="H102" s="22"/>
      <c r="I102" s="22"/>
    </row>
    <row r="103" spans="1:9" ht="14.25">
      <c r="A103" s="29" t="s">
        <v>424</v>
      </c>
      <c r="B103" s="30">
        <v>87.1</v>
      </c>
      <c r="C103" s="22"/>
      <c r="D103" s="22"/>
      <c r="E103" s="22"/>
      <c r="F103" s="22"/>
      <c r="G103" s="22"/>
      <c r="H103" s="22"/>
      <c r="I103" s="22"/>
    </row>
    <row r="104" spans="1:9" ht="14.25">
      <c r="A104" s="29" t="s">
        <v>426</v>
      </c>
      <c r="B104" s="30">
        <v>66.2</v>
      </c>
      <c r="C104" s="22"/>
      <c r="D104" s="22"/>
      <c r="E104" s="22"/>
      <c r="F104" s="22"/>
      <c r="G104" s="22"/>
      <c r="H104" s="22"/>
      <c r="I104" s="22"/>
    </row>
    <row r="105" spans="1:9" ht="14.25">
      <c r="A105" s="29" t="s">
        <v>428</v>
      </c>
      <c r="B105" s="30">
        <v>44.4</v>
      </c>
      <c r="C105" s="22"/>
      <c r="D105" s="22"/>
      <c r="E105" s="22"/>
      <c r="F105" s="22"/>
      <c r="G105" s="22"/>
      <c r="H105" s="22"/>
      <c r="I105" s="22"/>
    </row>
    <row r="106" spans="1:9" ht="14.25">
      <c r="A106" s="29" t="s">
        <v>430</v>
      </c>
      <c r="B106" s="30">
        <v>44.4</v>
      </c>
      <c r="C106" s="22"/>
      <c r="D106" s="22"/>
      <c r="E106" s="22"/>
      <c r="F106" s="22"/>
      <c r="G106" s="22"/>
      <c r="H106" s="22"/>
      <c r="I106" s="22"/>
    </row>
    <row r="107" spans="1:9" ht="14.25">
      <c r="A107" s="29" t="s">
        <v>269</v>
      </c>
      <c r="B107" s="30">
        <v>66.2</v>
      </c>
      <c r="C107" s="22"/>
      <c r="D107" s="22"/>
      <c r="E107" s="22"/>
      <c r="F107" s="22"/>
      <c r="G107" s="22"/>
      <c r="H107" s="22"/>
      <c r="I107" s="22"/>
    </row>
    <row r="108" spans="1:9" ht="14.25">
      <c r="A108" s="29" t="s">
        <v>49</v>
      </c>
      <c r="B108" s="30">
        <v>84.4</v>
      </c>
      <c r="C108" s="22"/>
      <c r="D108" s="22"/>
      <c r="E108" s="22"/>
      <c r="F108" s="22"/>
      <c r="G108" s="22"/>
      <c r="H108" s="22"/>
      <c r="I108" s="22"/>
    </row>
    <row r="109" spans="1:9" ht="14.25">
      <c r="A109" s="29" t="s">
        <v>322</v>
      </c>
      <c r="B109" s="30">
        <v>66.2</v>
      </c>
      <c r="C109" s="22"/>
      <c r="D109" s="22"/>
      <c r="E109" s="22"/>
      <c r="F109" s="22"/>
      <c r="G109" s="22"/>
      <c r="H109" s="22"/>
      <c r="I109" s="22"/>
    </row>
    <row r="110" spans="1:9" ht="14.25">
      <c r="A110" s="29" t="s">
        <v>9</v>
      </c>
      <c r="B110" s="30">
        <v>44.4</v>
      </c>
      <c r="C110" s="22"/>
      <c r="D110" s="22"/>
      <c r="E110" s="22"/>
      <c r="F110" s="22"/>
      <c r="G110" s="22"/>
      <c r="H110" s="22"/>
      <c r="I110" s="22"/>
    </row>
    <row r="111" spans="1:9" ht="14.25">
      <c r="A111" s="29" t="s">
        <v>11</v>
      </c>
      <c r="B111" s="30">
        <v>44.4</v>
      </c>
      <c r="C111" s="22"/>
      <c r="D111" s="22"/>
      <c r="E111" s="22"/>
      <c r="F111" s="22"/>
      <c r="G111" s="22"/>
      <c r="H111" s="22"/>
      <c r="I111" s="22"/>
    </row>
    <row r="112" spans="1:9" ht="14.25">
      <c r="A112" s="29" t="s">
        <v>16</v>
      </c>
      <c r="B112" s="30">
        <v>87.1</v>
      </c>
      <c r="C112" s="22"/>
      <c r="D112" s="22"/>
      <c r="E112" s="22"/>
      <c r="F112" s="22"/>
      <c r="G112" s="22"/>
      <c r="H112" s="22"/>
      <c r="I112" s="22"/>
    </row>
    <row r="113" spans="1:9" ht="14.25">
      <c r="A113" s="29" t="s">
        <v>338</v>
      </c>
      <c r="B113" s="30">
        <v>66.2</v>
      </c>
      <c r="C113" s="22"/>
      <c r="D113" s="22"/>
      <c r="E113" s="22"/>
      <c r="F113" s="22"/>
      <c r="G113" s="22"/>
      <c r="H113" s="22"/>
      <c r="I113" s="22"/>
    </row>
    <row r="114" spans="1:9" ht="14.25">
      <c r="A114" s="29" t="s">
        <v>340</v>
      </c>
      <c r="B114" s="30">
        <v>44.4</v>
      </c>
      <c r="C114" s="22"/>
      <c r="D114" s="22"/>
      <c r="E114" s="22"/>
      <c r="F114" s="22"/>
      <c r="G114" s="22"/>
      <c r="H114" s="22"/>
      <c r="I114" s="22"/>
    </row>
    <row r="115" spans="1:9" ht="14.25">
      <c r="A115" s="29" t="s">
        <v>346</v>
      </c>
      <c r="B115" s="30">
        <v>44.4</v>
      </c>
      <c r="C115" s="22"/>
      <c r="D115" s="22"/>
      <c r="E115" s="22"/>
      <c r="F115" s="22"/>
      <c r="G115" s="22"/>
      <c r="H115" s="22"/>
      <c r="I115" s="22"/>
    </row>
    <row r="116" spans="1:9" ht="14.25">
      <c r="A116" s="29" t="s">
        <v>350</v>
      </c>
      <c r="B116" s="30">
        <v>87.1</v>
      </c>
      <c r="C116" s="22"/>
      <c r="D116" s="22"/>
      <c r="E116" s="22"/>
      <c r="F116" s="22"/>
      <c r="G116" s="22"/>
      <c r="H116" s="22"/>
      <c r="I116" s="22"/>
    </row>
    <row r="117" spans="1:9" ht="14.25">
      <c r="A117" s="29" t="s">
        <v>372</v>
      </c>
      <c r="B117" s="30">
        <v>66.2</v>
      </c>
      <c r="C117" s="22"/>
      <c r="D117" s="22"/>
      <c r="E117" s="22"/>
      <c r="F117" s="22"/>
      <c r="G117" s="22"/>
      <c r="H117" s="22"/>
      <c r="I117" s="22"/>
    </row>
    <row r="118" spans="1:9" ht="14.25">
      <c r="A118" s="29" t="s">
        <v>157</v>
      </c>
      <c r="B118" s="30">
        <v>44.4</v>
      </c>
      <c r="C118" s="22"/>
      <c r="D118" s="22"/>
      <c r="E118" s="22"/>
      <c r="F118" s="22"/>
      <c r="G118" s="22"/>
      <c r="H118" s="22"/>
      <c r="I118" s="22"/>
    </row>
    <row r="119" spans="1:9" ht="14.25">
      <c r="A119" s="29" t="s">
        <v>277</v>
      </c>
      <c r="B119" s="30">
        <v>87.1</v>
      </c>
      <c r="C119" s="22"/>
      <c r="D119" s="22"/>
      <c r="E119" s="22"/>
      <c r="F119" s="22"/>
      <c r="G119" s="22"/>
      <c r="H119" s="22"/>
      <c r="I119" s="22"/>
    </row>
    <row r="120" spans="1:9" ht="14.25">
      <c r="A120" s="29" t="s">
        <v>378</v>
      </c>
      <c r="B120" s="30">
        <v>44.4</v>
      </c>
      <c r="C120" s="22"/>
      <c r="D120" s="22"/>
      <c r="E120" s="22"/>
      <c r="F120" s="22"/>
      <c r="G120" s="22"/>
      <c r="H120" s="22"/>
      <c r="I120" s="22"/>
    </row>
    <row r="121" spans="1:9" ht="14.25">
      <c r="A121" s="29" t="s">
        <v>386</v>
      </c>
      <c r="B121" s="30">
        <v>44.4</v>
      </c>
      <c r="C121" s="22"/>
      <c r="D121" s="22"/>
      <c r="E121" s="22"/>
      <c r="F121" s="22"/>
      <c r="G121" s="22"/>
      <c r="H121" s="22"/>
      <c r="I121" s="22"/>
    </row>
    <row r="122" spans="1:9" ht="14.25">
      <c r="A122" s="29" t="s">
        <v>38</v>
      </c>
      <c r="B122" s="30">
        <v>87.1</v>
      </c>
      <c r="C122" s="22"/>
      <c r="D122" s="22"/>
      <c r="E122" s="22"/>
      <c r="F122" s="22"/>
      <c r="G122" s="22"/>
      <c r="H122" s="22"/>
      <c r="I122" s="22"/>
    </row>
    <row r="123" spans="1:9" ht="14.25">
      <c r="A123" s="29" t="s">
        <v>400</v>
      </c>
      <c r="B123" s="30">
        <v>66.2</v>
      </c>
      <c r="C123" s="22"/>
      <c r="D123" s="22"/>
      <c r="E123" s="22"/>
      <c r="F123" s="22"/>
      <c r="G123" s="22"/>
      <c r="H123" s="22"/>
      <c r="I123" s="22"/>
    </row>
    <row r="124" spans="1:9" ht="14.25">
      <c r="A124" s="29" t="s">
        <v>402</v>
      </c>
      <c r="B124" s="30">
        <v>44.4</v>
      </c>
      <c r="C124" s="22"/>
      <c r="D124" s="22"/>
      <c r="E124" s="22"/>
      <c r="F124" s="22"/>
      <c r="G124" s="22"/>
      <c r="H124" s="22"/>
      <c r="I124" s="22"/>
    </row>
    <row r="125" spans="1:9" ht="14.25">
      <c r="A125" s="29" t="s">
        <v>406</v>
      </c>
      <c r="B125" s="30">
        <v>44.4</v>
      </c>
      <c r="C125" s="22"/>
      <c r="D125" s="22"/>
      <c r="E125" s="22"/>
      <c r="F125" s="22"/>
      <c r="G125" s="22"/>
      <c r="H125" s="22"/>
      <c r="I125" s="22"/>
    </row>
    <row r="126" spans="1:9" ht="14.25">
      <c r="A126" s="29" t="s">
        <v>408</v>
      </c>
      <c r="B126" s="30">
        <v>87.1</v>
      </c>
      <c r="C126" s="22"/>
      <c r="D126" s="22"/>
      <c r="E126" s="22"/>
      <c r="F126" s="22"/>
      <c r="G126" s="22"/>
      <c r="H126" s="22"/>
      <c r="I126" s="22"/>
    </row>
    <row r="127" spans="1:9" ht="14.25">
      <c r="A127" s="29" t="s">
        <v>416</v>
      </c>
      <c r="B127" s="30">
        <v>66.2</v>
      </c>
      <c r="C127" s="22"/>
      <c r="D127" s="22"/>
      <c r="E127" s="22"/>
      <c r="F127" s="22"/>
      <c r="G127" s="22"/>
      <c r="H127" s="22"/>
      <c r="I127" s="22"/>
    </row>
    <row r="128" spans="1:9" ht="14.25">
      <c r="A128" s="29" t="s">
        <v>48</v>
      </c>
      <c r="B128" s="30">
        <v>44.4</v>
      </c>
      <c r="C128" s="22"/>
      <c r="D128" s="22"/>
      <c r="E128" s="22"/>
      <c r="F128" s="22"/>
      <c r="G128" s="22"/>
      <c r="H128" s="22"/>
      <c r="I128" s="22"/>
    </row>
    <row r="129" spans="1:9" ht="14.25">
      <c r="A129" s="29" t="s">
        <v>50</v>
      </c>
      <c r="B129" s="30">
        <v>44.4</v>
      </c>
      <c r="C129" s="22"/>
      <c r="D129" s="22"/>
      <c r="E129" s="22"/>
      <c r="F129" s="22"/>
      <c r="G129" s="22"/>
      <c r="H129" s="22"/>
      <c r="I129" s="22"/>
    </row>
    <row r="130" spans="1:9" ht="14.25">
      <c r="A130" s="29" t="s">
        <v>151</v>
      </c>
      <c r="B130" s="30">
        <v>44.4</v>
      </c>
      <c r="C130" s="22"/>
      <c r="D130" s="22"/>
      <c r="E130" s="22"/>
      <c r="F130" s="22"/>
      <c r="G130" s="22"/>
      <c r="H130" s="22"/>
      <c r="I130" s="22"/>
    </row>
    <row r="131" spans="1:9" ht="14.25">
      <c r="A131" s="29" t="s">
        <v>51</v>
      </c>
      <c r="B131" s="30">
        <v>87.1</v>
      </c>
      <c r="C131" s="22"/>
      <c r="D131" s="22"/>
      <c r="E131" s="22"/>
      <c r="F131" s="22"/>
      <c r="G131" s="22"/>
      <c r="H131" s="22"/>
      <c r="I131" s="22"/>
    </row>
    <row r="132" spans="1:9" ht="14.25">
      <c r="A132" s="29" t="s">
        <v>432</v>
      </c>
      <c r="B132" s="30">
        <v>66.2</v>
      </c>
      <c r="C132" s="22"/>
      <c r="D132" s="22"/>
      <c r="E132" s="22"/>
      <c r="F132" s="22"/>
      <c r="G132" s="22"/>
      <c r="H132" s="22"/>
      <c r="I132" s="22"/>
    </row>
    <row r="133" spans="1:9" ht="14.25">
      <c r="A133" s="29" t="s">
        <v>434</v>
      </c>
      <c r="B133" s="30">
        <v>44.4</v>
      </c>
      <c r="C133" s="22"/>
      <c r="D133" s="22"/>
      <c r="E133" s="22"/>
      <c r="F133" s="22"/>
      <c r="G133" s="22"/>
      <c r="H133" s="22"/>
      <c r="I133" s="22"/>
    </row>
    <row r="134" spans="1:9" ht="14.25">
      <c r="A134" s="29" t="s">
        <v>436</v>
      </c>
      <c r="B134" s="30">
        <v>44.4</v>
      </c>
      <c r="C134" s="22"/>
      <c r="D134" s="22"/>
      <c r="E134" s="22"/>
      <c r="F134" s="22"/>
      <c r="G134" s="22"/>
      <c r="H134" s="22"/>
      <c r="I134" s="22"/>
    </row>
    <row r="135" spans="1:9" ht="14.25">
      <c r="A135" s="29" t="s">
        <v>52</v>
      </c>
      <c r="B135" s="30">
        <v>87.1</v>
      </c>
      <c r="C135" s="22"/>
      <c r="D135" s="22"/>
      <c r="E135" s="22"/>
      <c r="F135" s="22"/>
      <c r="G135" s="22"/>
      <c r="H135" s="22"/>
      <c r="I135" s="22"/>
    </row>
    <row r="136" spans="1:9" ht="14.25">
      <c r="A136" s="29" t="s">
        <v>53</v>
      </c>
      <c r="B136" s="30">
        <v>66.2</v>
      </c>
      <c r="C136" s="22"/>
      <c r="D136" s="22"/>
      <c r="E136" s="22"/>
      <c r="F136" s="22"/>
      <c r="G136" s="22"/>
      <c r="H136" s="22"/>
      <c r="I136" s="22"/>
    </row>
    <row r="137" spans="1:9" ht="14.25">
      <c r="A137" s="29" t="s">
        <v>438</v>
      </c>
      <c r="B137" s="30">
        <v>44.4</v>
      </c>
      <c r="C137" s="22"/>
      <c r="D137" s="22"/>
      <c r="E137" s="22"/>
      <c r="F137" s="22"/>
      <c r="G137" s="22"/>
      <c r="H137" s="22"/>
      <c r="I137" s="22"/>
    </row>
    <row r="138" spans="1:9" ht="14.25">
      <c r="A138" s="29" t="s">
        <v>54</v>
      </c>
      <c r="B138" s="30">
        <v>44.4</v>
      </c>
      <c r="C138" s="22"/>
      <c r="D138" s="22"/>
      <c r="E138" s="22"/>
      <c r="F138" s="22"/>
      <c r="G138" s="22"/>
      <c r="H138" s="22"/>
      <c r="I138" s="22"/>
    </row>
    <row r="139" spans="1:9" ht="14.25">
      <c r="A139" s="29" t="s">
        <v>55</v>
      </c>
      <c r="B139" s="30">
        <v>87.1</v>
      </c>
      <c r="C139" s="22"/>
      <c r="D139" s="22"/>
      <c r="E139" s="22"/>
      <c r="F139" s="22"/>
      <c r="G139" s="22"/>
      <c r="H139" s="22"/>
      <c r="I139" s="22"/>
    </row>
    <row r="140" spans="1:9" ht="14.25">
      <c r="A140" s="29" t="s">
        <v>440</v>
      </c>
      <c r="B140" s="30">
        <v>66.2</v>
      </c>
      <c r="C140" s="22"/>
      <c r="D140" s="22"/>
      <c r="E140" s="22"/>
      <c r="F140" s="22"/>
      <c r="G140" s="22"/>
      <c r="H140" s="22"/>
      <c r="I140" s="22"/>
    </row>
    <row r="141" spans="1:9" ht="14.25">
      <c r="A141" s="29" t="s">
        <v>153</v>
      </c>
      <c r="B141" s="30">
        <v>44.4</v>
      </c>
      <c r="C141" s="22"/>
      <c r="D141" s="22"/>
      <c r="E141" s="22"/>
      <c r="F141" s="22"/>
      <c r="G141" s="22"/>
      <c r="H141" s="22"/>
      <c r="I141" s="22"/>
    </row>
    <row r="142" spans="1:9" ht="14.25">
      <c r="A142" s="29" t="s">
        <v>442</v>
      </c>
      <c r="B142" s="30">
        <v>44.4</v>
      </c>
      <c r="C142" s="22"/>
      <c r="D142" s="22"/>
      <c r="E142" s="22"/>
      <c r="F142" s="22"/>
      <c r="G142" s="22"/>
      <c r="H142" s="22"/>
      <c r="I142" s="22"/>
    </row>
    <row r="143" spans="1:9" ht="14.25">
      <c r="A143" s="29" t="s">
        <v>56</v>
      </c>
      <c r="B143" s="30">
        <v>44.4</v>
      </c>
      <c r="C143" s="22"/>
      <c r="D143" s="22"/>
      <c r="E143" s="22"/>
      <c r="F143" s="22"/>
      <c r="G143" s="22"/>
      <c r="H143" s="22"/>
      <c r="I143" s="22"/>
    </row>
    <row r="144" spans="1:9" ht="14.25">
      <c r="A144" s="29" t="s">
        <v>57</v>
      </c>
      <c r="B144" s="30">
        <v>87.1</v>
      </c>
      <c r="C144" s="22"/>
      <c r="D144" s="22"/>
      <c r="E144" s="22"/>
      <c r="F144" s="22"/>
      <c r="G144" s="22"/>
      <c r="H144" s="22"/>
      <c r="I144" s="22"/>
    </row>
    <row r="145" spans="1:9" ht="14.25">
      <c r="A145" s="29" t="s">
        <v>58</v>
      </c>
      <c r="B145" s="30">
        <v>66.2</v>
      </c>
      <c r="C145" s="22"/>
      <c r="D145" s="22"/>
      <c r="E145" s="22"/>
      <c r="F145" s="22"/>
      <c r="G145" s="22"/>
      <c r="H145" s="22"/>
      <c r="I145" s="22"/>
    </row>
    <row r="146" spans="1:9" ht="14.25">
      <c r="A146" s="29" t="s">
        <v>59</v>
      </c>
      <c r="B146" s="30">
        <v>44.4</v>
      </c>
      <c r="C146" s="22"/>
      <c r="D146" s="22"/>
      <c r="E146" s="22"/>
      <c r="F146" s="22"/>
      <c r="G146" s="22"/>
      <c r="H146" s="22"/>
      <c r="I146" s="22"/>
    </row>
    <row r="147" spans="1:9" ht="14.25">
      <c r="A147" s="29" t="s">
        <v>60</v>
      </c>
      <c r="B147" s="30">
        <v>44.4</v>
      </c>
      <c r="C147" s="22"/>
      <c r="D147" s="22"/>
      <c r="E147" s="22"/>
      <c r="F147" s="22"/>
      <c r="G147" s="22"/>
      <c r="H147" s="22"/>
      <c r="I147" s="22"/>
    </row>
    <row r="148" spans="1:9" ht="14.25">
      <c r="A148" s="29" t="s">
        <v>61</v>
      </c>
      <c r="B148" s="30">
        <v>87.1</v>
      </c>
      <c r="C148" s="22"/>
      <c r="D148" s="22"/>
      <c r="E148" s="22"/>
      <c r="F148" s="22"/>
      <c r="G148" s="22"/>
      <c r="H148" s="22"/>
      <c r="I148" s="22"/>
    </row>
    <row r="149" spans="1:9" ht="14.25">
      <c r="A149" s="29" t="s">
        <v>161</v>
      </c>
      <c r="B149" s="30">
        <v>66.2</v>
      </c>
      <c r="C149" s="22"/>
      <c r="D149" s="22"/>
      <c r="E149" s="22"/>
      <c r="F149" s="22"/>
      <c r="G149" s="22"/>
      <c r="H149" s="22"/>
      <c r="I149" s="22"/>
    </row>
    <row r="150" spans="1:9" ht="14.25">
      <c r="A150" s="29" t="s">
        <v>165</v>
      </c>
      <c r="B150" s="30">
        <v>87.1</v>
      </c>
      <c r="C150" s="22"/>
      <c r="D150" s="22"/>
      <c r="E150" s="22"/>
      <c r="F150" s="22"/>
      <c r="G150" s="22"/>
      <c r="H150" s="22"/>
      <c r="I150" s="22"/>
    </row>
    <row r="151" spans="1:9" ht="14.25">
      <c r="A151" s="29" t="s">
        <v>232</v>
      </c>
      <c r="B151" s="30">
        <v>44.4</v>
      </c>
      <c r="C151" s="22"/>
      <c r="D151" s="22"/>
      <c r="E151" s="22"/>
      <c r="F151" s="22"/>
      <c r="G151" s="22"/>
      <c r="H151" s="22"/>
      <c r="I151" s="22"/>
    </row>
    <row r="152" spans="1:9" ht="14.25">
      <c r="A152" s="29" t="s">
        <v>177</v>
      </c>
      <c r="B152" s="30">
        <v>44.4</v>
      </c>
      <c r="C152" s="22"/>
      <c r="D152" s="22"/>
      <c r="E152" s="22"/>
      <c r="F152" s="22"/>
      <c r="G152" s="22"/>
      <c r="H152" s="22"/>
      <c r="I152" s="22"/>
    </row>
    <row r="153" spans="1:9" ht="14.25">
      <c r="A153" s="29" t="s">
        <v>187</v>
      </c>
      <c r="B153" s="30">
        <v>66.2</v>
      </c>
      <c r="C153" s="22"/>
      <c r="D153" s="22"/>
      <c r="E153" s="22"/>
      <c r="F153" s="22"/>
      <c r="G153" s="22"/>
      <c r="H153" s="22"/>
      <c r="I153" s="22"/>
    </row>
    <row r="154" spans="1:9" ht="14.25">
      <c r="A154" s="29" t="s">
        <v>236</v>
      </c>
      <c r="B154" s="30">
        <v>87.1</v>
      </c>
      <c r="C154" s="22"/>
      <c r="D154" s="22"/>
      <c r="E154" s="22"/>
      <c r="F154" s="22"/>
      <c r="G154" s="22"/>
      <c r="H154" s="22"/>
      <c r="I154" s="22"/>
    </row>
    <row r="155" spans="1:9" ht="14.25">
      <c r="A155" s="29" t="s">
        <v>238</v>
      </c>
      <c r="B155" s="30">
        <v>44.4</v>
      </c>
      <c r="C155" s="22"/>
      <c r="D155" s="22"/>
      <c r="E155" s="22"/>
      <c r="F155" s="22"/>
      <c r="G155" s="22"/>
      <c r="H155" s="22"/>
      <c r="I155" s="22"/>
    </row>
    <row r="156" spans="1:9" ht="14.25">
      <c r="A156" s="29" t="s">
        <v>163</v>
      </c>
      <c r="B156" s="30">
        <v>70</v>
      </c>
      <c r="C156" s="22"/>
      <c r="D156" s="22"/>
      <c r="E156" s="22"/>
      <c r="F156" s="22"/>
      <c r="G156" s="22"/>
      <c r="H156" s="22"/>
      <c r="I156" s="22"/>
    </row>
    <row r="157" spans="1:9" ht="14.25">
      <c r="A157" s="29" t="s">
        <v>240</v>
      </c>
      <c r="B157" s="30">
        <v>44.4</v>
      </c>
      <c r="C157" s="22"/>
      <c r="D157" s="22"/>
      <c r="E157" s="22"/>
      <c r="F157" s="22"/>
      <c r="G157" s="22"/>
      <c r="H157" s="22"/>
      <c r="I157" s="22"/>
    </row>
    <row r="158" spans="1:9" ht="14.25">
      <c r="A158" s="29" t="s">
        <v>137</v>
      </c>
      <c r="B158" s="30">
        <v>66.2</v>
      </c>
      <c r="C158" s="22"/>
      <c r="D158" s="22"/>
      <c r="E158" s="22"/>
      <c r="F158" s="22"/>
      <c r="G158" s="22"/>
      <c r="H158" s="22"/>
      <c r="I158" s="22"/>
    </row>
    <row r="159" spans="1:9" ht="14.25">
      <c r="A159" s="29" t="s">
        <v>155</v>
      </c>
      <c r="B159" s="30">
        <v>87.1</v>
      </c>
      <c r="C159" s="22"/>
      <c r="D159" s="22"/>
      <c r="E159" s="22"/>
      <c r="F159" s="22"/>
      <c r="G159" s="22"/>
      <c r="H159" s="22"/>
      <c r="I159" s="22"/>
    </row>
    <row r="160" spans="1:9" ht="14.25">
      <c r="A160" s="29" t="s">
        <v>171</v>
      </c>
      <c r="B160" s="30">
        <v>44.4</v>
      </c>
      <c r="C160" s="22"/>
      <c r="D160" s="22"/>
      <c r="E160" s="22"/>
      <c r="F160" s="22"/>
      <c r="G160" s="22"/>
      <c r="H160" s="22"/>
      <c r="I160" s="22"/>
    </row>
    <row r="161" spans="1:9" ht="14.25">
      <c r="A161" s="29" t="s">
        <v>173</v>
      </c>
      <c r="B161" s="30">
        <v>44.4</v>
      </c>
      <c r="C161" s="22"/>
      <c r="D161" s="22"/>
      <c r="E161" s="22"/>
      <c r="F161" s="22"/>
      <c r="G161" s="22"/>
      <c r="H161" s="22"/>
      <c r="I161" s="22"/>
    </row>
    <row r="162" spans="1:9" ht="14.25">
      <c r="A162" s="29" t="s">
        <v>197</v>
      </c>
      <c r="B162" s="30">
        <v>66.2</v>
      </c>
      <c r="C162" s="22"/>
      <c r="D162" s="22"/>
      <c r="E162" s="22"/>
      <c r="F162" s="22"/>
      <c r="G162" s="22"/>
      <c r="H162" s="22"/>
      <c r="I162" s="22"/>
    </row>
    <row r="163" spans="1:9" ht="14.25">
      <c r="A163" s="29" t="s">
        <v>201</v>
      </c>
      <c r="B163" s="30">
        <v>87.1</v>
      </c>
      <c r="C163" s="22"/>
      <c r="D163" s="22"/>
      <c r="E163" s="22"/>
      <c r="F163" s="22"/>
      <c r="G163" s="22"/>
      <c r="H163" s="22"/>
      <c r="I163" s="22"/>
    </row>
    <row r="164" spans="1:9" ht="14.25">
      <c r="A164" s="29" t="s">
        <v>242</v>
      </c>
      <c r="B164" s="30">
        <v>44.4</v>
      </c>
      <c r="C164" s="22"/>
      <c r="D164" s="22"/>
      <c r="E164" s="22"/>
      <c r="F164" s="22"/>
      <c r="G164" s="22"/>
      <c r="H164" s="22"/>
      <c r="I164" s="22"/>
    </row>
    <row r="165" spans="1:9" ht="14.25">
      <c r="A165" s="29" t="s">
        <v>246</v>
      </c>
      <c r="B165" s="30">
        <v>44.4</v>
      </c>
      <c r="C165" s="22"/>
      <c r="D165" s="22"/>
      <c r="E165" s="22"/>
      <c r="F165" s="22"/>
      <c r="G165" s="22"/>
      <c r="H165" s="22"/>
      <c r="I165" s="22"/>
    </row>
    <row r="166" spans="1:9" ht="14.25">
      <c r="A166" s="29" t="s">
        <v>275</v>
      </c>
      <c r="B166" s="30">
        <v>66.2</v>
      </c>
      <c r="C166" s="22"/>
      <c r="D166" s="22"/>
      <c r="E166" s="22"/>
      <c r="F166" s="22"/>
      <c r="G166" s="22"/>
      <c r="H166" s="22"/>
      <c r="I166" s="22"/>
    </row>
    <row r="167" spans="1:9" ht="14.25">
      <c r="A167" s="29" t="s">
        <v>179</v>
      </c>
      <c r="B167" s="30">
        <v>87.1</v>
      </c>
      <c r="C167" s="22"/>
      <c r="D167" s="22"/>
      <c r="E167" s="22"/>
      <c r="F167" s="22"/>
      <c r="G167" s="22"/>
      <c r="H167" s="22"/>
      <c r="I167" s="22"/>
    </row>
    <row r="168" spans="1:9" ht="14.25">
      <c r="A168" s="29" t="s">
        <v>285</v>
      </c>
      <c r="B168" s="30">
        <v>87.1</v>
      </c>
      <c r="C168" s="22"/>
      <c r="D168" s="22"/>
      <c r="E168" s="22"/>
      <c r="F168" s="22"/>
      <c r="G168" s="22"/>
      <c r="H168" s="22"/>
      <c r="I168" s="22"/>
    </row>
    <row r="169" spans="1:9" ht="14.25">
      <c r="A169" s="29" t="s">
        <v>145</v>
      </c>
      <c r="B169" s="30">
        <v>44.4</v>
      </c>
      <c r="C169" s="22"/>
      <c r="D169" s="22"/>
      <c r="E169" s="22"/>
      <c r="F169" s="22"/>
      <c r="G169" s="22"/>
      <c r="H169" s="22"/>
      <c r="I169" s="22"/>
    </row>
    <row r="170" spans="1:9" ht="14.25">
      <c r="A170" s="29" t="s">
        <v>167</v>
      </c>
      <c r="B170" s="30">
        <v>44.4</v>
      </c>
      <c r="C170" s="22"/>
      <c r="D170" s="22"/>
      <c r="E170" s="22"/>
      <c r="F170" s="22"/>
      <c r="G170" s="22"/>
      <c r="H170" s="22"/>
      <c r="I170" s="22"/>
    </row>
    <row r="171" spans="1:9" ht="14.25">
      <c r="A171" s="29" t="s">
        <v>169</v>
      </c>
      <c r="B171" s="30">
        <v>66.2</v>
      </c>
      <c r="C171" s="22"/>
      <c r="D171" s="22"/>
      <c r="E171" s="22"/>
      <c r="F171" s="22"/>
      <c r="G171" s="22"/>
      <c r="H171" s="22"/>
      <c r="I171" s="22"/>
    </row>
    <row r="172" spans="1:9" ht="14.25">
      <c r="A172" s="29" t="s">
        <v>175</v>
      </c>
      <c r="B172" s="30">
        <v>87.1</v>
      </c>
      <c r="C172" s="22"/>
      <c r="D172" s="22"/>
      <c r="E172" s="22"/>
      <c r="F172" s="22"/>
      <c r="G172" s="22"/>
      <c r="H172" s="22"/>
      <c r="I172" s="22"/>
    </row>
    <row r="173" spans="1:9" ht="14.25">
      <c r="A173" s="29" t="s">
        <v>234</v>
      </c>
      <c r="B173" s="30">
        <v>44.4</v>
      </c>
      <c r="C173" s="22"/>
      <c r="D173" s="22"/>
      <c r="E173" s="22"/>
      <c r="F173" s="22"/>
      <c r="G173" s="22"/>
      <c r="H173" s="22"/>
      <c r="I173" s="22"/>
    </row>
    <row r="174" spans="1:9" ht="14.25">
      <c r="A174" s="29" t="s">
        <v>5</v>
      </c>
      <c r="B174" s="30">
        <v>44.4</v>
      </c>
      <c r="C174" s="22"/>
      <c r="D174" s="22"/>
      <c r="E174" s="22"/>
      <c r="F174" s="22"/>
      <c r="G174" s="22"/>
      <c r="H174" s="22"/>
      <c r="I174" s="22"/>
    </row>
    <row r="175" spans="1:9" ht="14.25">
      <c r="A175" s="29" t="s">
        <v>244</v>
      </c>
      <c r="B175" s="30">
        <v>66.2</v>
      </c>
      <c r="C175" s="22"/>
      <c r="D175" s="22"/>
      <c r="E175" s="22"/>
      <c r="F175" s="22"/>
      <c r="G175" s="22"/>
      <c r="H175" s="22"/>
      <c r="I175" s="22"/>
    </row>
    <row r="176" spans="1:9" ht="14.25">
      <c r="A176" s="29" t="s">
        <v>252</v>
      </c>
      <c r="B176" s="30">
        <v>87.1</v>
      </c>
      <c r="C176" s="22"/>
      <c r="D176" s="22"/>
      <c r="E176" s="22"/>
      <c r="F176" s="22"/>
      <c r="G176" s="22"/>
      <c r="H176" s="22"/>
      <c r="I176" s="22"/>
    </row>
    <row r="177" spans="1:9" ht="14.25">
      <c r="A177" s="29" t="s">
        <v>256</v>
      </c>
      <c r="B177" s="30">
        <v>44.4</v>
      </c>
      <c r="C177" s="22"/>
      <c r="D177" s="22"/>
      <c r="E177" s="22"/>
      <c r="F177" s="22"/>
      <c r="G177" s="22"/>
      <c r="H177" s="22"/>
      <c r="I177" s="22"/>
    </row>
    <row r="178" spans="1:9" ht="14.25">
      <c r="A178" s="29" t="s">
        <v>191</v>
      </c>
      <c r="B178" s="30">
        <v>44.4</v>
      </c>
      <c r="C178" s="22"/>
      <c r="D178" s="22"/>
      <c r="E178" s="22"/>
      <c r="F178" s="22"/>
      <c r="G178" s="22"/>
      <c r="H178" s="22"/>
      <c r="I178" s="22"/>
    </row>
    <row r="179" spans="1:9" ht="14.25">
      <c r="A179" s="29" t="s">
        <v>262</v>
      </c>
      <c r="B179" s="30">
        <v>44.4</v>
      </c>
      <c r="C179" s="22"/>
      <c r="D179" s="22"/>
      <c r="E179" s="22"/>
      <c r="F179" s="22"/>
      <c r="G179" s="22"/>
      <c r="H179" s="22"/>
      <c r="I179" s="22"/>
    </row>
    <row r="180" spans="1:9" ht="14.25">
      <c r="A180" s="29" t="s">
        <v>205</v>
      </c>
      <c r="B180" s="30">
        <v>66.2</v>
      </c>
      <c r="C180" s="22"/>
      <c r="D180" s="22"/>
      <c r="E180" s="22"/>
      <c r="F180" s="22"/>
      <c r="G180" s="22"/>
      <c r="H180" s="22"/>
      <c r="I180" s="22"/>
    </row>
    <row r="181" spans="1:9" ht="14.25">
      <c r="A181" s="29" t="s">
        <v>207</v>
      </c>
      <c r="B181" s="30">
        <v>87.1</v>
      </c>
      <c r="C181" s="22"/>
      <c r="D181" s="22"/>
      <c r="E181" s="22"/>
      <c r="F181" s="22"/>
      <c r="G181" s="22"/>
      <c r="H181" s="22"/>
      <c r="I181" s="22"/>
    </row>
    <row r="182" spans="1:9" ht="14.25">
      <c r="A182" s="29" t="s">
        <v>211</v>
      </c>
      <c r="B182" s="30">
        <v>44.4</v>
      </c>
      <c r="C182" s="22"/>
      <c r="D182" s="22"/>
      <c r="E182" s="22"/>
      <c r="F182" s="22"/>
      <c r="G182" s="22"/>
      <c r="H182" s="22"/>
      <c r="I182" s="22"/>
    </row>
    <row r="183" spans="1:9" ht="14.25">
      <c r="A183" s="29" t="s">
        <v>212</v>
      </c>
      <c r="B183" s="30">
        <v>44.4</v>
      </c>
      <c r="C183" s="22"/>
      <c r="D183" s="22"/>
      <c r="E183" s="22"/>
      <c r="F183" s="22"/>
      <c r="G183" s="22"/>
      <c r="H183" s="22"/>
      <c r="I183" s="22"/>
    </row>
    <row r="184" spans="1:9" ht="14.25">
      <c r="A184" s="29" t="s">
        <v>218</v>
      </c>
      <c r="B184" s="30">
        <v>66.2</v>
      </c>
      <c r="C184" s="22"/>
      <c r="D184" s="22"/>
      <c r="E184" s="22"/>
      <c r="F184" s="22"/>
      <c r="G184" s="22"/>
      <c r="H184" s="22"/>
      <c r="I184" s="22"/>
    </row>
    <row r="185" spans="1:9" ht="14.25">
      <c r="A185" s="29" t="s">
        <v>220</v>
      </c>
      <c r="B185" s="30">
        <v>87.1</v>
      </c>
      <c r="C185" s="22"/>
      <c r="D185" s="22"/>
      <c r="E185" s="22"/>
      <c r="F185" s="22"/>
      <c r="G185" s="22"/>
      <c r="H185" s="22"/>
      <c r="I185" s="22"/>
    </row>
    <row r="186" spans="1:9" ht="14.25">
      <c r="A186" s="29" t="s">
        <v>222</v>
      </c>
      <c r="B186" s="30">
        <v>44.4</v>
      </c>
      <c r="C186" s="22"/>
      <c r="D186" s="22"/>
      <c r="E186" s="22"/>
      <c r="F186" s="22"/>
      <c r="G186" s="22"/>
      <c r="H186" s="22"/>
      <c r="I186" s="22"/>
    </row>
    <row r="187" spans="1:9" ht="14.25">
      <c r="A187" s="29" t="s">
        <v>224</v>
      </c>
      <c r="B187" s="30">
        <v>44.4</v>
      </c>
      <c r="C187" s="22"/>
      <c r="D187" s="22"/>
      <c r="E187" s="22"/>
      <c r="F187" s="22"/>
      <c r="G187" s="22"/>
      <c r="H187" s="22"/>
      <c r="I187" s="22"/>
    </row>
    <row r="188" spans="1:9" ht="14.25">
      <c r="A188" s="29" t="s">
        <v>226</v>
      </c>
      <c r="B188" s="30">
        <v>66.2</v>
      </c>
      <c r="C188" s="22"/>
      <c r="D188" s="22"/>
      <c r="E188" s="22"/>
      <c r="F188" s="22"/>
      <c r="G188" s="22"/>
      <c r="H188" s="22"/>
      <c r="I188" s="22"/>
    </row>
    <row r="189" spans="1:9" ht="14.25">
      <c r="A189" s="29" t="s">
        <v>260</v>
      </c>
      <c r="B189" s="30">
        <v>44.4</v>
      </c>
      <c r="C189" s="22"/>
      <c r="D189" s="22"/>
      <c r="E189" s="22"/>
      <c r="F189" s="22"/>
      <c r="G189" s="22"/>
      <c r="H189" s="22"/>
      <c r="I189" s="22"/>
    </row>
    <row r="190" spans="1:9" ht="14.25">
      <c r="A190" s="29" t="s">
        <v>228</v>
      </c>
      <c r="B190" s="30">
        <v>87.1</v>
      </c>
      <c r="C190" s="22"/>
      <c r="D190" s="22"/>
      <c r="E190" s="22"/>
      <c r="F190" s="22"/>
      <c r="G190" s="22"/>
      <c r="H190" s="22"/>
      <c r="I190" s="22"/>
    </row>
    <row r="191" spans="1:9" ht="14.25">
      <c r="A191" s="29" t="s">
        <v>118</v>
      </c>
      <c r="B191" s="30">
        <v>44.4</v>
      </c>
      <c r="C191" s="22"/>
      <c r="D191" s="22"/>
      <c r="E191" s="22"/>
      <c r="F191" s="22"/>
      <c r="G191" s="22"/>
      <c r="H191" s="22"/>
      <c r="I191" s="22"/>
    </row>
    <row r="192" spans="1:9" ht="14.25">
      <c r="A192" s="29" t="s">
        <v>120</v>
      </c>
      <c r="B192" s="30">
        <v>44.4</v>
      </c>
      <c r="C192" s="22"/>
      <c r="D192" s="22"/>
      <c r="E192" s="22"/>
      <c r="F192" s="22"/>
      <c r="G192" s="22"/>
      <c r="H192" s="22"/>
      <c r="I192" s="22"/>
    </row>
    <row r="193" spans="1:9" ht="14.25">
      <c r="A193" s="29" t="s">
        <v>122</v>
      </c>
      <c r="B193" s="30">
        <v>66.2</v>
      </c>
      <c r="C193" s="22"/>
      <c r="D193" s="22"/>
      <c r="E193" s="22"/>
      <c r="F193" s="22"/>
      <c r="G193" s="22"/>
      <c r="H193" s="22"/>
      <c r="I193" s="22"/>
    </row>
    <row r="194" spans="1:9" ht="14.25">
      <c r="A194" s="29" t="s">
        <v>124</v>
      </c>
      <c r="B194" s="30">
        <v>87.1</v>
      </c>
      <c r="C194" s="22"/>
      <c r="D194" s="22"/>
      <c r="E194" s="22"/>
      <c r="F194" s="22"/>
      <c r="G194" s="22"/>
      <c r="H194" s="22"/>
      <c r="I194" s="22"/>
    </row>
    <row r="195" spans="1:9" ht="14.25">
      <c r="A195" s="29" t="s">
        <v>128</v>
      </c>
      <c r="B195" s="30">
        <v>44.4</v>
      </c>
      <c r="C195" s="22"/>
      <c r="D195" s="22"/>
      <c r="E195" s="22"/>
      <c r="F195" s="22"/>
      <c r="G195" s="22"/>
      <c r="H195" s="22"/>
      <c r="I195" s="22"/>
    </row>
    <row r="196" spans="1:9" ht="14.25">
      <c r="A196" s="29" t="s">
        <v>130</v>
      </c>
      <c r="B196" s="30">
        <v>44.4</v>
      </c>
      <c r="C196" s="22"/>
      <c r="D196" s="22"/>
      <c r="E196" s="22"/>
      <c r="F196" s="22"/>
      <c r="G196" s="22"/>
      <c r="H196" s="22"/>
      <c r="I196" s="22"/>
    </row>
    <row r="197" spans="1:9" ht="14.25">
      <c r="A197" s="29" t="s">
        <v>193</v>
      </c>
      <c r="B197" s="30">
        <v>66.2</v>
      </c>
      <c r="C197" s="22"/>
      <c r="D197" s="22"/>
      <c r="E197" s="22"/>
      <c r="F197" s="22"/>
      <c r="G197" s="22"/>
      <c r="H197" s="22"/>
      <c r="I197" s="22"/>
    </row>
    <row r="198" spans="1:9" ht="14.25">
      <c r="A198" s="29" t="s">
        <v>132</v>
      </c>
      <c r="B198" s="30">
        <v>87.1</v>
      </c>
      <c r="C198" s="22"/>
      <c r="D198" s="22"/>
      <c r="E198" s="22"/>
      <c r="F198" s="22"/>
      <c r="G198" s="22"/>
      <c r="H198" s="22"/>
      <c r="I198" s="22"/>
    </row>
    <row r="199" spans="1:9" ht="14.25">
      <c r="A199" s="29" t="s">
        <v>134</v>
      </c>
      <c r="B199" s="30">
        <v>44.4</v>
      </c>
      <c r="C199" s="22"/>
      <c r="D199" s="22"/>
      <c r="E199" s="22"/>
      <c r="F199" s="22"/>
      <c r="G199" s="22"/>
      <c r="H199" s="22"/>
      <c r="I199" s="22"/>
    </row>
    <row r="200" spans="1:9" ht="14.25">
      <c r="A200" s="29" t="s">
        <v>264</v>
      </c>
      <c r="B200" s="30">
        <v>66.2</v>
      </c>
      <c r="C200" s="22"/>
      <c r="D200" s="22"/>
      <c r="E200" s="22"/>
      <c r="F200" s="22"/>
      <c r="G200" s="22"/>
      <c r="H200" s="22"/>
      <c r="I200" s="22"/>
    </row>
    <row r="201" spans="1:9" ht="14.25">
      <c r="A201" s="29" t="s">
        <v>135</v>
      </c>
      <c r="B201" s="30">
        <v>44.4</v>
      </c>
      <c r="C201" s="22"/>
      <c r="D201" s="22"/>
      <c r="E201" s="22"/>
      <c r="F201" s="22"/>
      <c r="G201" s="22"/>
      <c r="H201" s="22"/>
      <c r="I201" s="22"/>
    </row>
    <row r="202" spans="1:9" ht="14.25">
      <c r="A202" s="29" t="s">
        <v>199</v>
      </c>
      <c r="B202" s="30">
        <v>66.2</v>
      </c>
      <c r="C202" s="22"/>
      <c r="D202" s="22"/>
      <c r="E202" s="22"/>
      <c r="F202" s="22"/>
      <c r="G202" s="22"/>
      <c r="H202" s="22"/>
      <c r="I202" s="22"/>
    </row>
    <row r="203" spans="1:9" ht="14.25">
      <c r="A203" s="29" t="s">
        <v>283</v>
      </c>
      <c r="B203" s="30">
        <v>87.1</v>
      </c>
      <c r="C203" s="22"/>
      <c r="D203" s="22"/>
      <c r="E203" s="22"/>
      <c r="F203" s="22"/>
      <c r="G203" s="22"/>
      <c r="H203" s="22"/>
      <c r="I203" s="22"/>
    </row>
    <row r="204" spans="1:9" ht="14.25">
      <c r="A204" s="29" t="s">
        <v>6</v>
      </c>
      <c r="B204" s="30">
        <v>44.4</v>
      </c>
      <c r="C204" s="22"/>
      <c r="D204" s="22"/>
      <c r="E204" s="22"/>
      <c r="F204" s="22"/>
      <c r="G204" s="22"/>
      <c r="H204" s="22"/>
      <c r="I204" s="22"/>
    </row>
    <row r="205" spans="1:9" ht="14.25">
      <c r="A205" s="29" t="s">
        <v>297</v>
      </c>
      <c r="B205" s="30">
        <v>44.4</v>
      </c>
      <c r="C205" s="22"/>
      <c r="D205" s="22"/>
      <c r="E205" s="22"/>
      <c r="F205" s="22"/>
      <c r="G205" s="22"/>
      <c r="H205" s="22"/>
      <c r="I205" s="22"/>
    </row>
    <row r="206" spans="1:9" ht="14.25">
      <c r="A206" s="29" t="s">
        <v>301</v>
      </c>
      <c r="B206" s="30">
        <v>66.2</v>
      </c>
      <c r="C206" s="22"/>
      <c r="D206" s="22"/>
      <c r="E206" s="22"/>
      <c r="F206" s="22"/>
      <c r="G206" s="22"/>
      <c r="H206" s="22"/>
      <c r="I206" s="22"/>
    </row>
    <row r="207" spans="1:9" ht="14.25">
      <c r="A207" s="29" t="s">
        <v>303</v>
      </c>
      <c r="B207" s="30">
        <v>66.2</v>
      </c>
      <c r="C207" s="22"/>
      <c r="D207" s="22"/>
      <c r="E207" s="22"/>
      <c r="F207" s="22"/>
      <c r="G207" s="22"/>
      <c r="H207" s="22"/>
      <c r="I207" s="22"/>
    </row>
    <row r="208" spans="1:9" ht="14.25">
      <c r="A208" s="29" t="s">
        <v>305</v>
      </c>
      <c r="B208" s="30">
        <v>44.4</v>
      </c>
      <c r="C208" s="22"/>
      <c r="D208" s="22"/>
      <c r="E208" s="22"/>
      <c r="F208" s="22"/>
      <c r="G208" s="22"/>
      <c r="H208" s="22"/>
      <c r="I208" s="22"/>
    </row>
    <row r="209" spans="1:9" ht="14.25">
      <c r="A209" s="29" t="s">
        <v>307</v>
      </c>
      <c r="B209" s="30">
        <v>70</v>
      </c>
      <c r="C209" s="22"/>
      <c r="D209" s="22"/>
      <c r="E209" s="22"/>
      <c r="F209" s="22"/>
      <c r="G209" s="22"/>
      <c r="H209" s="22"/>
      <c r="I209" s="22"/>
    </row>
    <row r="210" spans="1:9" ht="14.25">
      <c r="A210" s="29" t="s">
        <v>311</v>
      </c>
      <c r="B210" s="30">
        <v>66.2</v>
      </c>
      <c r="C210" s="22"/>
      <c r="D210" s="22"/>
      <c r="E210" s="22"/>
      <c r="F210" s="22"/>
      <c r="G210" s="22"/>
      <c r="H210" s="22"/>
      <c r="I210" s="22"/>
    </row>
    <row r="211" spans="1:9" ht="14.25">
      <c r="A211" s="29" t="s">
        <v>299</v>
      </c>
      <c r="B211" s="30">
        <v>87.1</v>
      </c>
      <c r="C211" s="22"/>
      <c r="D211" s="22"/>
      <c r="E211" s="22"/>
      <c r="F211" s="22"/>
      <c r="G211" s="22"/>
      <c r="H211" s="22"/>
      <c r="I211" s="22"/>
    </row>
    <row r="212" spans="1:9" ht="14.25">
      <c r="A212" s="29" t="s">
        <v>313</v>
      </c>
      <c r="B212" s="30">
        <v>44.4</v>
      </c>
      <c r="C212" s="22"/>
      <c r="D212" s="22"/>
      <c r="E212" s="22"/>
      <c r="F212" s="22"/>
      <c r="G212" s="22"/>
      <c r="H212" s="22"/>
      <c r="I212" s="22"/>
    </row>
    <row r="213" spans="1:9" ht="14.25">
      <c r="A213" s="29" t="s">
        <v>185</v>
      </c>
      <c r="B213" s="30">
        <v>44.4</v>
      </c>
      <c r="C213" s="22"/>
      <c r="D213" s="22"/>
      <c r="E213" s="22"/>
      <c r="F213" s="22"/>
      <c r="G213" s="22"/>
      <c r="H213" s="22"/>
      <c r="I213" s="22"/>
    </row>
    <row r="214" spans="1:9" ht="14.25">
      <c r="A214" s="29" t="s">
        <v>266</v>
      </c>
      <c r="B214" s="30">
        <v>66.2</v>
      </c>
      <c r="C214" s="22"/>
      <c r="D214" s="22"/>
      <c r="E214" s="22"/>
      <c r="F214" s="22"/>
      <c r="G214" s="22"/>
      <c r="H214" s="22"/>
      <c r="I214" s="22"/>
    </row>
    <row r="215" spans="1:9" ht="14.25">
      <c r="A215" s="29" t="s">
        <v>271</v>
      </c>
      <c r="B215" s="30">
        <v>66.2</v>
      </c>
      <c r="C215" s="22"/>
      <c r="D215" s="22"/>
      <c r="E215" s="22"/>
      <c r="F215" s="22"/>
      <c r="G215" s="22"/>
      <c r="H215" s="22"/>
      <c r="I215" s="22"/>
    </row>
    <row r="216" spans="1:9" ht="14.25">
      <c r="A216" s="29" t="s">
        <v>273</v>
      </c>
      <c r="B216" s="30">
        <v>44.4</v>
      </c>
      <c r="C216" s="22"/>
      <c r="D216" s="22"/>
      <c r="E216" s="22"/>
      <c r="F216" s="22"/>
      <c r="G216" s="22"/>
      <c r="H216" s="22"/>
      <c r="I216" s="22"/>
    </row>
    <row r="217" spans="1:9" ht="14.25">
      <c r="A217" s="29" t="s">
        <v>279</v>
      </c>
      <c r="B217" s="30">
        <v>44.4</v>
      </c>
      <c r="C217" s="22"/>
      <c r="D217" s="22"/>
      <c r="E217" s="22"/>
      <c r="F217" s="22"/>
      <c r="G217" s="22"/>
      <c r="H217" s="22"/>
      <c r="I217" s="22"/>
    </row>
    <row r="218" spans="1:9" ht="14.25">
      <c r="A218" s="29" t="s">
        <v>289</v>
      </c>
      <c r="B218" s="30">
        <v>66.2</v>
      </c>
      <c r="C218" s="22"/>
      <c r="D218" s="22"/>
      <c r="E218" s="22"/>
      <c r="F218" s="22"/>
      <c r="G218" s="22"/>
      <c r="H218" s="22"/>
      <c r="I218" s="22"/>
    </row>
    <row r="219" spans="1:9" ht="14.25">
      <c r="A219" s="29" t="s">
        <v>293</v>
      </c>
      <c r="B219" s="30">
        <v>66.2</v>
      </c>
      <c r="C219" s="22"/>
      <c r="D219" s="22"/>
      <c r="E219" s="22"/>
      <c r="F219" s="22"/>
      <c r="G219" s="22"/>
      <c r="H219" s="22"/>
      <c r="I219" s="22"/>
    </row>
    <row r="220" spans="1:9" ht="14.25">
      <c r="A220" s="29" t="s">
        <v>295</v>
      </c>
      <c r="B220" s="30">
        <v>44.4</v>
      </c>
      <c r="C220" s="22"/>
      <c r="D220" s="22"/>
      <c r="E220" s="22"/>
      <c r="F220" s="22"/>
      <c r="G220" s="22"/>
      <c r="H220" s="22"/>
      <c r="I220" s="22"/>
    </row>
    <row r="221" spans="1:9" ht="14.25">
      <c r="A221" s="29" t="s">
        <v>309</v>
      </c>
      <c r="B221" s="30">
        <v>44.4</v>
      </c>
      <c r="C221" s="22"/>
      <c r="D221" s="22"/>
      <c r="E221" s="22"/>
      <c r="F221" s="22"/>
      <c r="G221" s="22"/>
      <c r="H221" s="22"/>
      <c r="I221" s="22"/>
    </row>
    <row r="222" spans="1:9" ht="14.25">
      <c r="A222" s="29" t="s">
        <v>7</v>
      </c>
      <c r="B222" s="30">
        <v>44.4</v>
      </c>
      <c r="C222" s="22"/>
      <c r="D222" s="22"/>
      <c r="E222" s="22"/>
      <c r="F222" s="22"/>
      <c r="G222" s="22"/>
      <c r="H222" s="22"/>
      <c r="I222" s="22"/>
    </row>
    <row r="223" spans="1:9" ht="14.25">
      <c r="A223" s="29" t="s">
        <v>315</v>
      </c>
      <c r="B223" s="30">
        <v>66.2</v>
      </c>
      <c r="C223" s="22"/>
      <c r="D223" s="22"/>
      <c r="E223" s="22"/>
      <c r="F223" s="22"/>
      <c r="G223" s="22"/>
      <c r="H223" s="22"/>
      <c r="I223" s="22"/>
    </row>
    <row r="224" spans="1:9" ht="14.25">
      <c r="A224" s="29" t="s">
        <v>159</v>
      </c>
      <c r="B224" s="30">
        <v>66.2</v>
      </c>
      <c r="C224" s="22"/>
      <c r="D224" s="22"/>
      <c r="E224" s="22"/>
      <c r="F224" s="22"/>
      <c r="G224" s="22"/>
      <c r="H224" s="22"/>
      <c r="I224" s="22"/>
    </row>
    <row r="225" spans="1:9" ht="14.25">
      <c r="A225" s="29" t="s">
        <v>183</v>
      </c>
      <c r="B225" s="30">
        <v>44.4</v>
      </c>
      <c r="C225" s="22"/>
      <c r="D225" s="22"/>
      <c r="E225" s="22"/>
      <c r="F225" s="22"/>
      <c r="G225" s="22"/>
      <c r="H225" s="22"/>
      <c r="I225" s="22"/>
    </row>
    <row r="226" spans="1:9" ht="14.25">
      <c r="A226" s="29" t="s">
        <v>248</v>
      </c>
      <c r="B226" s="30">
        <v>44.4</v>
      </c>
      <c r="C226" s="22"/>
      <c r="D226" s="22"/>
      <c r="E226" s="22"/>
      <c r="F226" s="22"/>
      <c r="G226" s="22"/>
      <c r="H226" s="22"/>
      <c r="I226" s="22"/>
    </row>
    <row r="227" spans="1:9" ht="14.25">
      <c r="A227" s="29" t="s">
        <v>250</v>
      </c>
      <c r="B227" s="30">
        <v>66.2</v>
      </c>
      <c r="C227" s="22"/>
      <c r="D227" s="22"/>
      <c r="E227" s="22"/>
      <c r="F227" s="22"/>
      <c r="G227" s="22"/>
      <c r="H227" s="22"/>
      <c r="I227" s="22"/>
    </row>
    <row r="228" spans="1:9" ht="14.25">
      <c r="A228" s="29" t="s">
        <v>254</v>
      </c>
      <c r="B228" s="30">
        <v>66.2</v>
      </c>
      <c r="C228" s="22"/>
      <c r="D228" s="22"/>
      <c r="E228" s="22"/>
      <c r="F228" s="22"/>
      <c r="G228" s="22"/>
      <c r="H228" s="22"/>
      <c r="I228" s="22"/>
    </row>
    <row r="229" spans="1:9" ht="14.25">
      <c r="A229" s="29" t="s">
        <v>258</v>
      </c>
      <c r="B229" s="30">
        <v>44.4</v>
      </c>
      <c r="C229" s="22"/>
      <c r="D229" s="22"/>
      <c r="E229" s="22"/>
      <c r="F229" s="22"/>
      <c r="G229" s="22"/>
      <c r="H229" s="22"/>
      <c r="I229" s="22"/>
    </row>
    <row r="230" spans="1:9" ht="14.25">
      <c r="A230" s="29" t="s">
        <v>267</v>
      </c>
      <c r="B230" s="30">
        <v>44.4</v>
      </c>
      <c r="C230" s="22"/>
      <c r="D230" s="22"/>
      <c r="E230" s="22"/>
      <c r="F230" s="22"/>
      <c r="G230" s="22"/>
      <c r="H230" s="22"/>
      <c r="I230" s="22"/>
    </row>
    <row r="231" spans="1:9" ht="14.25">
      <c r="A231" s="29" t="s">
        <v>281</v>
      </c>
      <c r="B231" s="30">
        <v>66.2</v>
      </c>
      <c r="C231" s="22"/>
      <c r="D231" s="22"/>
      <c r="E231" s="22"/>
      <c r="F231" s="22"/>
      <c r="G231" s="22"/>
      <c r="H231" s="22"/>
      <c r="I231" s="22"/>
    </row>
    <row r="232" spans="1:9" ht="14.25">
      <c r="A232" s="29" t="s">
        <v>287</v>
      </c>
      <c r="B232" s="30">
        <v>66.2</v>
      </c>
      <c r="C232" s="22"/>
      <c r="D232" s="22"/>
      <c r="E232" s="22"/>
      <c r="F232" s="22"/>
      <c r="G232" s="22"/>
      <c r="H232" s="22"/>
      <c r="I232" s="22"/>
    </row>
    <row r="233" spans="1:9" ht="14.25">
      <c r="A233" s="31" t="s">
        <v>613</v>
      </c>
      <c r="B233" s="32">
        <v>13285.5</v>
      </c>
      <c r="C233" s="22"/>
      <c r="D233" s="22"/>
      <c r="E233" s="22"/>
      <c r="F233" s="22"/>
      <c r="G233" s="22"/>
      <c r="H233" s="22"/>
      <c r="I233" s="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187">
      <selection activeCell="B2" sqref="B2:B227"/>
    </sheetView>
  </sheetViews>
  <sheetFormatPr defaultColWidth="9.140625" defaultRowHeight="15"/>
  <cols>
    <col min="1" max="1" width="15.00390625" style="0" bestFit="1" customWidth="1"/>
    <col min="2" max="2" width="19.28125" style="0" bestFit="1" customWidth="1"/>
    <col min="4" max="4" width="38.00390625" style="0" bestFit="1" customWidth="1"/>
  </cols>
  <sheetData>
    <row r="1" spans="1:4" ht="14.25">
      <c r="A1" s="172" t="s">
        <v>449</v>
      </c>
      <c r="B1" s="173" t="s">
        <v>858</v>
      </c>
      <c r="C1" s="173" t="s">
        <v>859</v>
      </c>
      <c r="D1" s="172" t="s">
        <v>860</v>
      </c>
    </row>
    <row r="2" spans="1:6" ht="14.25">
      <c r="A2" s="174" t="s">
        <v>138</v>
      </c>
      <c r="B2" s="175" t="s">
        <v>861</v>
      </c>
      <c r="C2" s="176">
        <v>3241.35</v>
      </c>
      <c r="D2" s="175" t="s">
        <v>1090</v>
      </c>
      <c r="E2">
        <f>VLOOKUP(A2,РАСЧЕТ!A:W,23,0)</f>
        <v>1757.6505955753273</v>
      </c>
      <c r="F2" s="65">
        <f>E2-C2</f>
        <v>-1483.6994044246726</v>
      </c>
    </row>
    <row r="3" spans="1:6" ht="14.25">
      <c r="A3" s="174" t="s">
        <v>156</v>
      </c>
      <c r="B3" s="175" t="s">
        <v>863</v>
      </c>
      <c r="C3" s="176">
        <v>1652.31</v>
      </c>
      <c r="D3" s="175" t="s">
        <v>1090</v>
      </c>
      <c r="E3">
        <f>VLOOKUP(A3,РАСЧЕТ!A:W,23,0)</f>
        <v>555.6772789217564</v>
      </c>
      <c r="F3" s="65">
        <f aca="true" t="shared" si="0" ref="F3:F66">E3-C3</f>
        <v>-1096.6327210782435</v>
      </c>
    </row>
    <row r="4" spans="1:6" ht="14.25">
      <c r="A4" s="174" t="s">
        <v>162</v>
      </c>
      <c r="B4" s="175" t="s">
        <v>864</v>
      </c>
      <c r="C4" s="176">
        <v>2604.99</v>
      </c>
      <c r="D4" s="175" t="s">
        <v>1090</v>
      </c>
      <c r="E4">
        <f>VLOOKUP(A4,РАСЧЕТ!A:W,23,0)</f>
        <v>1906.38573322249</v>
      </c>
      <c r="F4" s="65">
        <f t="shared" si="0"/>
        <v>-698.6042667775098</v>
      </c>
    </row>
    <row r="5" spans="1:6" ht="14.25">
      <c r="A5" s="174" t="s">
        <v>178</v>
      </c>
      <c r="B5" s="175" t="s">
        <v>865</v>
      </c>
      <c r="C5" s="176">
        <v>3241.35</v>
      </c>
      <c r="D5" s="175" t="s">
        <v>1090</v>
      </c>
      <c r="E5">
        <f>VLOOKUP(A5,РАСЧЕТ!A:W,23,0)</f>
        <v>1757.6505955753273</v>
      </c>
      <c r="F5" s="65">
        <f t="shared" si="0"/>
        <v>-1483.6994044246726</v>
      </c>
    </row>
    <row r="6" spans="1:6" ht="14.25">
      <c r="A6" s="174" t="s">
        <v>190</v>
      </c>
      <c r="B6" s="175" t="s">
        <v>866</v>
      </c>
      <c r="C6" s="176">
        <v>1652.31</v>
      </c>
      <c r="D6" s="175" t="s">
        <v>1090</v>
      </c>
      <c r="E6">
        <f>VLOOKUP(A6,РАСЧЕТ!A:W,23,0)</f>
        <v>1016.635143888705</v>
      </c>
      <c r="F6" s="65">
        <f t="shared" si="0"/>
        <v>-635.674856111295</v>
      </c>
    </row>
    <row r="7" spans="1:6" ht="14.25">
      <c r="A7" s="174" t="s">
        <v>259</v>
      </c>
      <c r="B7" s="175" t="s">
        <v>867</v>
      </c>
      <c r="C7" s="176">
        <v>1652.31</v>
      </c>
      <c r="D7" s="175" t="s">
        <v>1090</v>
      </c>
      <c r="E7">
        <f>VLOOKUP(A7,РАСЧЕТ!A:W,23,0)</f>
        <v>895.9780303506835</v>
      </c>
      <c r="F7" s="65">
        <f t="shared" si="0"/>
        <v>-756.3319696493164</v>
      </c>
    </row>
    <row r="8" spans="1:6" ht="14.25">
      <c r="A8" s="174" t="s">
        <v>263</v>
      </c>
      <c r="B8" s="175" t="s">
        <v>868</v>
      </c>
      <c r="C8" s="176">
        <v>2463.57</v>
      </c>
      <c r="D8" s="175" t="s">
        <v>1090</v>
      </c>
      <c r="E8">
        <f>VLOOKUP(A8,РАСЧЕТ!A:W,23,0)</f>
        <v>1335.895171378722</v>
      </c>
      <c r="F8" s="65">
        <f t="shared" si="0"/>
        <v>-1127.6748286212783</v>
      </c>
    </row>
    <row r="9" spans="1:6" ht="14.25">
      <c r="A9" s="174" t="s">
        <v>298</v>
      </c>
      <c r="B9" s="175" t="s">
        <v>869</v>
      </c>
      <c r="C9" s="176">
        <v>3241.35</v>
      </c>
      <c r="D9" s="175" t="s">
        <v>1090</v>
      </c>
      <c r="E9">
        <f>VLOOKUP(A9,РАСЧЕТ!A:W,23,0)</f>
        <v>1757.6505955753273</v>
      </c>
      <c r="F9" s="65">
        <f t="shared" si="0"/>
        <v>-1483.6994044246726</v>
      </c>
    </row>
    <row r="10" spans="1:6" ht="14.25">
      <c r="A10" s="174" t="s">
        <v>101</v>
      </c>
      <c r="B10" s="175" t="s">
        <v>870</v>
      </c>
      <c r="C10" s="176">
        <v>1652.31</v>
      </c>
      <c r="D10" s="175" t="s">
        <v>1090</v>
      </c>
      <c r="E10">
        <f>VLOOKUP(A10,РАСЧЕТ!A:W,23,0)</f>
        <v>895.9780303506835</v>
      </c>
      <c r="F10" s="65">
        <f t="shared" si="0"/>
        <v>-756.3319696493164</v>
      </c>
    </row>
    <row r="11" spans="1:6" ht="14.25">
      <c r="A11" s="174" t="s">
        <v>316</v>
      </c>
      <c r="B11" s="175" t="s">
        <v>871</v>
      </c>
      <c r="C11" s="176">
        <v>1652.31</v>
      </c>
      <c r="D11" s="175" t="s">
        <v>1090</v>
      </c>
      <c r="E11">
        <f>VLOOKUP(A11,РАСЧЕТ!A:W,23,0)</f>
        <v>895.9780303506835</v>
      </c>
      <c r="F11" s="65">
        <f t="shared" si="0"/>
        <v>-756.3319696493164</v>
      </c>
    </row>
    <row r="12" spans="1:6" ht="14.25">
      <c r="A12" s="174" t="s">
        <v>180</v>
      </c>
      <c r="B12" s="175" t="s">
        <v>872</v>
      </c>
      <c r="C12" s="176">
        <v>2463.57</v>
      </c>
      <c r="D12" s="175" t="s">
        <v>1090</v>
      </c>
      <c r="E12">
        <f>VLOOKUP(A12,РАСЧЕТ!A:W,23,0)</f>
        <v>1335.895171378722</v>
      </c>
      <c r="F12" s="65">
        <f t="shared" si="0"/>
        <v>-1127.6748286212783</v>
      </c>
    </row>
    <row r="13" spans="1:6" ht="14.25">
      <c r="A13" s="174" t="s">
        <v>188</v>
      </c>
      <c r="B13" s="175" t="s">
        <v>873</v>
      </c>
      <c r="C13" s="176">
        <v>3241.35</v>
      </c>
      <c r="D13" s="175" t="s">
        <v>1090</v>
      </c>
      <c r="E13">
        <f>VLOOKUP(A13,РАСЧЕТ!A:W,23,0)</f>
        <v>1757.6505955753273</v>
      </c>
      <c r="F13" s="65">
        <f t="shared" si="0"/>
        <v>-1483.6994044246726</v>
      </c>
    </row>
    <row r="14" spans="1:6" ht="14.25">
      <c r="A14" s="174" t="s">
        <v>194</v>
      </c>
      <c r="B14" s="175" t="s">
        <v>874</v>
      </c>
      <c r="C14" s="176">
        <v>1652.31</v>
      </c>
      <c r="D14" s="175" t="s">
        <v>1090</v>
      </c>
      <c r="E14">
        <f>VLOOKUP(A14,РАСЧЕТ!A:W,23,0)</f>
        <v>895.9780303506835</v>
      </c>
      <c r="F14" s="65">
        <f t="shared" si="0"/>
        <v>-756.3319696493164</v>
      </c>
    </row>
    <row r="15" spans="1:6" ht="14.25">
      <c r="A15" s="174" t="s">
        <v>202</v>
      </c>
      <c r="B15" s="175" t="s">
        <v>875</v>
      </c>
      <c r="C15" s="176">
        <v>1652.31</v>
      </c>
      <c r="D15" s="175" t="s">
        <v>1090</v>
      </c>
      <c r="E15">
        <f>VLOOKUP(A15,РАСЧЕТ!A:W,23,0)</f>
        <v>895.9780303506835</v>
      </c>
      <c r="F15" s="65">
        <f t="shared" si="0"/>
        <v>-756.3319696493164</v>
      </c>
    </row>
    <row r="16" spans="1:6" ht="14.25">
      <c r="A16" s="174" t="s">
        <v>208</v>
      </c>
      <c r="B16" s="175" t="s">
        <v>876</v>
      </c>
      <c r="C16" s="176">
        <v>2463.57</v>
      </c>
      <c r="D16" s="175" t="s">
        <v>1090</v>
      </c>
      <c r="E16">
        <f>VLOOKUP(A16,РАСЧЕТ!A:W,23,0)</f>
        <v>1335.895171378722</v>
      </c>
      <c r="F16" s="65">
        <f t="shared" si="0"/>
        <v>-1127.6748286212783</v>
      </c>
    </row>
    <row r="17" spans="1:6" ht="14.25">
      <c r="A17" s="174" t="s">
        <v>213</v>
      </c>
      <c r="B17" s="175" t="s">
        <v>877</v>
      </c>
      <c r="C17" s="176">
        <v>3241.35</v>
      </c>
      <c r="D17" s="175" t="s">
        <v>1090</v>
      </c>
      <c r="E17">
        <f>VLOOKUP(A17,РАСЧЕТ!A:W,23,0)</f>
        <v>1757.6505955753273</v>
      </c>
      <c r="F17" s="65">
        <f t="shared" si="0"/>
        <v>-1483.6994044246726</v>
      </c>
    </row>
    <row r="18" spans="1:6" ht="14.25">
      <c r="A18" s="174" t="s">
        <v>215</v>
      </c>
      <c r="B18" s="175" t="s">
        <v>878</v>
      </c>
      <c r="C18" s="176">
        <v>1652.31</v>
      </c>
      <c r="D18" s="175" t="s">
        <v>1090</v>
      </c>
      <c r="E18">
        <f>VLOOKUP(A18,РАСЧЕТ!A:W,23,0)</f>
        <v>895.9780303506835</v>
      </c>
      <c r="F18" s="65">
        <f t="shared" si="0"/>
        <v>-756.3319696493164</v>
      </c>
    </row>
    <row r="19" spans="1:6" ht="14.25">
      <c r="A19" s="174" t="s">
        <v>229</v>
      </c>
      <c r="B19" s="175" t="s">
        <v>879</v>
      </c>
      <c r="C19" s="176">
        <v>1652.31</v>
      </c>
      <c r="D19" s="175" t="s">
        <v>1090</v>
      </c>
      <c r="E19">
        <f>VLOOKUP(A19,РАСЧЕТ!A:W,23,0)</f>
        <v>895.9780303506835</v>
      </c>
      <c r="F19" s="65">
        <f t="shared" si="0"/>
        <v>-756.3319696493164</v>
      </c>
    </row>
    <row r="20" spans="1:6" ht="14.25">
      <c r="A20" s="174" t="s">
        <v>268</v>
      </c>
      <c r="B20" s="175" t="s">
        <v>880</v>
      </c>
      <c r="C20" s="176">
        <v>2463.57</v>
      </c>
      <c r="D20" s="175" t="s">
        <v>1090</v>
      </c>
      <c r="E20">
        <f>VLOOKUP(A20,РАСЧЕТ!A:W,23,0)</f>
        <v>1335.895171378722</v>
      </c>
      <c r="F20" s="65">
        <f t="shared" si="0"/>
        <v>-1127.6748286212783</v>
      </c>
    </row>
    <row r="21" spans="1:6" ht="14.25">
      <c r="A21" s="174" t="s">
        <v>276</v>
      </c>
      <c r="B21" s="175" t="s">
        <v>881</v>
      </c>
      <c r="C21" s="176">
        <v>3241.35</v>
      </c>
      <c r="D21" s="175" t="s">
        <v>1090</v>
      </c>
      <c r="E21">
        <f>VLOOKUP(A21,РАСЧЕТ!A:W,23,0)</f>
        <v>1757.6505955753273</v>
      </c>
      <c r="F21" s="65">
        <f t="shared" si="0"/>
        <v>-1483.6994044246726</v>
      </c>
    </row>
    <row r="22" spans="1:6" ht="14.25">
      <c r="A22" s="174" t="s">
        <v>150</v>
      </c>
      <c r="B22" s="175" t="s">
        <v>882</v>
      </c>
      <c r="C22" s="176">
        <v>1652.31</v>
      </c>
      <c r="D22" s="175" t="s">
        <v>1090</v>
      </c>
      <c r="E22">
        <f>VLOOKUP(A22,РАСЧЕТ!A:W,23,0)</f>
        <v>95.54255299939268</v>
      </c>
      <c r="F22" s="65">
        <f t="shared" si="0"/>
        <v>-1556.7674470006073</v>
      </c>
    </row>
    <row r="23" spans="1:6" ht="14.25">
      <c r="A23" s="174" t="s">
        <v>152</v>
      </c>
      <c r="B23" s="175" t="s">
        <v>883</v>
      </c>
      <c r="C23" s="176">
        <v>1652.31</v>
      </c>
      <c r="D23" s="175" t="s">
        <v>1090</v>
      </c>
      <c r="E23">
        <f>VLOOKUP(A23,РАСЧЕТ!A:W,23,0)</f>
        <v>573.7863379026011</v>
      </c>
      <c r="F23" s="65">
        <f t="shared" si="0"/>
        <v>-1078.5236620973988</v>
      </c>
    </row>
    <row r="24" spans="1:6" ht="14.25">
      <c r="A24" s="174" t="s">
        <v>160</v>
      </c>
      <c r="B24" s="175" t="s">
        <v>884</v>
      </c>
      <c r="C24" s="176">
        <v>2463.57</v>
      </c>
      <c r="D24" s="175" t="s">
        <v>1090</v>
      </c>
      <c r="E24">
        <f>VLOOKUP(A24,РАСЧЕТ!A:W,23,0)</f>
        <v>1599.4091946917633</v>
      </c>
      <c r="F24" s="65">
        <f t="shared" si="0"/>
        <v>-864.1608053082368</v>
      </c>
    </row>
    <row r="25" spans="1:6" ht="14.25">
      <c r="A25" s="174" t="s">
        <v>164</v>
      </c>
      <c r="B25" s="175" t="s">
        <v>885</v>
      </c>
      <c r="C25" s="176">
        <v>3241.35</v>
      </c>
      <c r="D25" s="175" t="s">
        <v>1090</v>
      </c>
      <c r="E25">
        <f>VLOOKUP(A25,РАСЧЕТ!A:W,23,0)</f>
        <v>1757.6505955753273</v>
      </c>
      <c r="F25" s="65">
        <f t="shared" si="0"/>
        <v>-1483.6994044246726</v>
      </c>
    </row>
    <row r="26" spans="1:6" ht="14.25">
      <c r="A26" s="174" t="s">
        <v>231</v>
      </c>
      <c r="B26" s="175" t="s">
        <v>886</v>
      </c>
      <c r="C26" s="176">
        <v>1652.31</v>
      </c>
      <c r="D26" s="175" t="s">
        <v>1090</v>
      </c>
      <c r="E26">
        <f>VLOOKUP(A26,РАСЧЕТ!A:W,23,0)</f>
        <v>605.888760641371</v>
      </c>
      <c r="F26" s="65">
        <f t="shared" si="0"/>
        <v>-1046.421239358629</v>
      </c>
    </row>
    <row r="27" spans="1:6" ht="14.25">
      <c r="A27" s="174" t="s">
        <v>176</v>
      </c>
      <c r="B27" s="175" t="s">
        <v>887</v>
      </c>
      <c r="C27" s="176">
        <v>1652.31</v>
      </c>
      <c r="D27" s="175" t="s">
        <v>1090</v>
      </c>
      <c r="E27">
        <f>VLOOKUP(A27,РАСЧЕТ!A:W,23,0)</f>
        <v>431.3832831895988</v>
      </c>
      <c r="F27" s="65">
        <f t="shared" si="0"/>
        <v>-1220.926716810401</v>
      </c>
    </row>
    <row r="28" spans="1:6" ht="14.25">
      <c r="A28" s="174" t="s">
        <v>186</v>
      </c>
      <c r="B28" s="175" t="s">
        <v>888</v>
      </c>
      <c r="C28" s="176">
        <v>2463.57</v>
      </c>
      <c r="D28" s="175" t="s">
        <v>1090</v>
      </c>
      <c r="E28">
        <f>VLOOKUP(A28,РАСЧЕТ!A:W,23,0)</f>
        <v>965.5921303622098</v>
      </c>
      <c r="F28" s="65">
        <f t="shared" si="0"/>
        <v>-1497.9778696377903</v>
      </c>
    </row>
    <row r="29" spans="1:6" ht="14.25">
      <c r="A29" s="174" t="s">
        <v>235</v>
      </c>
      <c r="B29" s="175" t="s">
        <v>889</v>
      </c>
      <c r="C29" s="176">
        <v>3241.35</v>
      </c>
      <c r="D29" s="175" t="s">
        <v>1090</v>
      </c>
      <c r="E29">
        <f>VLOOKUP(A29,РАСЧЕТ!A:W,23,0)</f>
        <v>1757.6505955753273</v>
      </c>
      <c r="F29" s="65">
        <f t="shared" si="0"/>
        <v>-1483.6994044246726</v>
      </c>
    </row>
    <row r="30" spans="1:6" ht="14.25">
      <c r="A30" s="174" t="s">
        <v>237</v>
      </c>
      <c r="B30" s="175" t="s">
        <v>890</v>
      </c>
      <c r="C30" s="176">
        <v>1652.31</v>
      </c>
      <c r="D30" s="175" t="s">
        <v>1090</v>
      </c>
      <c r="E30">
        <f>VLOOKUP(A30,РАСЧЕТ!A:W,23,0)</f>
        <v>895.9780303506835</v>
      </c>
      <c r="F30" s="65">
        <f t="shared" si="0"/>
        <v>-756.3319696493164</v>
      </c>
    </row>
    <row r="31" spans="1:6" ht="14.25">
      <c r="A31" s="174" t="s">
        <v>239</v>
      </c>
      <c r="B31" s="175" t="s">
        <v>891</v>
      </c>
      <c r="C31" s="176">
        <v>1652.31</v>
      </c>
      <c r="D31" s="175" t="s">
        <v>1090</v>
      </c>
      <c r="E31">
        <f>VLOOKUP(A31,РАСЧЕТ!A:W,23,0)</f>
        <v>895.9780303506835</v>
      </c>
      <c r="F31" s="65">
        <f t="shared" si="0"/>
        <v>-756.3319696493164</v>
      </c>
    </row>
    <row r="32" spans="1:6" ht="14.25">
      <c r="A32" s="174" t="s">
        <v>136</v>
      </c>
      <c r="B32" s="175" t="s">
        <v>892</v>
      </c>
      <c r="C32" s="176">
        <v>2463.57</v>
      </c>
      <c r="D32" s="175" t="s">
        <v>1090</v>
      </c>
      <c r="E32">
        <f>VLOOKUP(A32,РАСЧЕТ!A:W,23,0)</f>
        <v>1335.895171378722</v>
      </c>
      <c r="F32" s="65">
        <f t="shared" si="0"/>
        <v>-1127.6748286212783</v>
      </c>
    </row>
    <row r="33" spans="1:6" ht="14.25">
      <c r="A33" s="174" t="s">
        <v>154</v>
      </c>
      <c r="B33" s="175" t="s">
        <v>893</v>
      </c>
      <c r="C33" s="176">
        <v>3241.35</v>
      </c>
      <c r="D33" s="175" t="s">
        <v>1090</v>
      </c>
      <c r="E33">
        <f>VLOOKUP(A33,РАСЧЕТ!A:W,23,0)</f>
        <v>1757.6505955753273</v>
      </c>
      <c r="F33" s="65">
        <f t="shared" si="0"/>
        <v>-1483.6994044246726</v>
      </c>
    </row>
    <row r="34" spans="1:6" ht="14.25">
      <c r="A34" s="174" t="s">
        <v>170</v>
      </c>
      <c r="B34" s="175" t="s">
        <v>894</v>
      </c>
      <c r="C34" s="176">
        <v>1652.31</v>
      </c>
      <c r="D34" s="175" t="s">
        <v>1090</v>
      </c>
      <c r="E34">
        <f>VLOOKUP(A34,РАСЧЕТ!A:W,23,0)</f>
        <v>895.9780303506835</v>
      </c>
      <c r="F34" s="65">
        <f t="shared" si="0"/>
        <v>-756.3319696493164</v>
      </c>
    </row>
    <row r="35" spans="1:6" ht="14.25">
      <c r="A35" s="174" t="s">
        <v>172</v>
      </c>
      <c r="B35" s="175" t="s">
        <v>895</v>
      </c>
      <c r="C35" s="176">
        <v>1652.31</v>
      </c>
      <c r="D35" s="175" t="s">
        <v>1090</v>
      </c>
      <c r="E35">
        <f>VLOOKUP(A35,РАСЧЕТ!A:W,23,0)</f>
        <v>895.9780303506835</v>
      </c>
      <c r="F35" s="65">
        <f t="shared" si="0"/>
        <v>-756.3319696493164</v>
      </c>
    </row>
    <row r="36" spans="1:6" ht="14.25">
      <c r="A36" s="174" t="s">
        <v>196</v>
      </c>
      <c r="B36" s="175" t="s">
        <v>896</v>
      </c>
      <c r="C36" s="176">
        <v>2463.57</v>
      </c>
      <c r="D36" s="175" t="s">
        <v>1090</v>
      </c>
      <c r="E36">
        <f>VLOOKUP(A36,РАСЧЕТ!A:W,23,0)</f>
        <v>1335.895171378722</v>
      </c>
      <c r="F36" s="65">
        <f t="shared" si="0"/>
        <v>-1127.6748286212783</v>
      </c>
    </row>
    <row r="37" spans="1:6" ht="14.25">
      <c r="A37" s="174" t="s">
        <v>200</v>
      </c>
      <c r="B37" s="175" t="s">
        <v>897</v>
      </c>
      <c r="C37" s="176">
        <v>3241.35</v>
      </c>
      <c r="D37" s="175" t="s">
        <v>1090</v>
      </c>
      <c r="E37">
        <f>VLOOKUP(A37,РАСЧЕТ!A:W,23,0)</f>
        <v>1757.6505955753273</v>
      </c>
      <c r="F37" s="65">
        <f t="shared" si="0"/>
        <v>-1483.6994044246726</v>
      </c>
    </row>
    <row r="38" spans="1:6" ht="14.25">
      <c r="A38" s="174" t="s">
        <v>241</v>
      </c>
      <c r="B38" s="175" t="s">
        <v>898</v>
      </c>
      <c r="C38" s="176">
        <v>1652.31</v>
      </c>
      <c r="D38" s="175" t="s">
        <v>1090</v>
      </c>
      <c r="E38">
        <f>VLOOKUP(A38,РАСЧЕТ!A:W,23,0)</f>
        <v>895.9780303506835</v>
      </c>
      <c r="F38" s="65">
        <f t="shared" si="0"/>
        <v>-756.3319696493164</v>
      </c>
    </row>
    <row r="39" spans="1:6" ht="14.25">
      <c r="A39" s="174" t="s">
        <v>245</v>
      </c>
      <c r="B39" s="175" t="s">
        <v>899</v>
      </c>
      <c r="C39" s="176">
        <v>1652.31</v>
      </c>
      <c r="D39" s="175" t="s">
        <v>1090</v>
      </c>
      <c r="E39">
        <f>VLOOKUP(A39,РАСЧЕТ!A:W,23,0)</f>
        <v>895.9780303506835</v>
      </c>
      <c r="F39" s="65">
        <f t="shared" si="0"/>
        <v>-756.3319696493164</v>
      </c>
    </row>
    <row r="40" spans="1:6" ht="14.25">
      <c r="A40" s="174" t="s">
        <v>274</v>
      </c>
      <c r="B40" s="175" t="s">
        <v>900</v>
      </c>
      <c r="C40" s="176">
        <v>2463.57</v>
      </c>
      <c r="D40" s="175" t="s">
        <v>1090</v>
      </c>
      <c r="E40">
        <f>VLOOKUP(A40,РАСЧЕТ!A:W,23,0)</f>
        <v>1182.900838132342</v>
      </c>
      <c r="F40" s="65">
        <f t="shared" si="0"/>
        <v>-1280.6691618676582</v>
      </c>
    </row>
    <row r="41" spans="1:6" ht="14.25">
      <c r="A41" s="174" t="s">
        <v>284</v>
      </c>
      <c r="B41" s="175" t="s">
        <v>901</v>
      </c>
      <c r="C41" s="176">
        <v>3241.35</v>
      </c>
      <c r="D41" s="175" t="s">
        <v>1090</v>
      </c>
      <c r="E41">
        <f>VLOOKUP(A41,РАСЧЕТ!A:W,23,0)</f>
        <v>1757.6505955753273</v>
      </c>
      <c r="F41" s="65">
        <f t="shared" si="0"/>
        <v>-1483.6994044246726</v>
      </c>
    </row>
    <row r="42" spans="1:6" ht="14.25">
      <c r="A42" s="174" t="s">
        <v>144</v>
      </c>
      <c r="B42" s="175" t="s">
        <v>902</v>
      </c>
      <c r="C42" s="176">
        <v>1652.31</v>
      </c>
      <c r="D42" s="175" t="s">
        <v>1090</v>
      </c>
      <c r="E42">
        <f>VLOOKUP(A42,РАСЧЕТ!A:W,23,0)</f>
        <v>1089.071379812082</v>
      </c>
      <c r="F42" s="65">
        <f t="shared" si="0"/>
        <v>-563.2386201879181</v>
      </c>
    </row>
    <row r="43" spans="1:6" ht="14.25">
      <c r="A43" s="174" t="s">
        <v>166</v>
      </c>
      <c r="B43" s="175" t="s">
        <v>903</v>
      </c>
      <c r="C43" s="176">
        <v>1652.31</v>
      </c>
      <c r="D43" s="175" t="s">
        <v>1090</v>
      </c>
      <c r="E43">
        <f>VLOOKUP(A43,РАСЧЕТ!A:W,23,0)</f>
        <v>895.9780303506835</v>
      </c>
      <c r="F43" s="65">
        <f t="shared" si="0"/>
        <v>-756.3319696493164</v>
      </c>
    </row>
    <row r="44" spans="1:6" ht="14.25">
      <c r="A44" s="174" t="s">
        <v>168</v>
      </c>
      <c r="B44" s="175" t="s">
        <v>904</v>
      </c>
      <c r="C44" s="176">
        <v>2463.57</v>
      </c>
      <c r="D44" s="175" t="s">
        <v>1090</v>
      </c>
      <c r="E44">
        <f>VLOOKUP(A44,РАСЧЕТ!A:W,23,0)</f>
        <v>1335.895171378722</v>
      </c>
      <c r="F44" s="65">
        <f t="shared" si="0"/>
        <v>-1127.6748286212783</v>
      </c>
    </row>
    <row r="45" spans="1:6" ht="14.25">
      <c r="A45" s="174" t="s">
        <v>174</v>
      </c>
      <c r="B45" s="175" t="s">
        <v>905</v>
      </c>
      <c r="C45" s="176">
        <v>3241.35</v>
      </c>
      <c r="D45" s="175" t="s">
        <v>1090</v>
      </c>
      <c r="E45">
        <f>VLOOKUP(A45,РАСЧЕТ!A:W,23,0)</f>
        <v>2023.6032119389074</v>
      </c>
      <c r="F45" s="65">
        <f t="shared" si="0"/>
        <v>-1217.7467880610925</v>
      </c>
    </row>
    <row r="46" spans="1:6" ht="14.25">
      <c r="A46" s="174" t="s">
        <v>233</v>
      </c>
      <c r="B46" s="175" t="s">
        <v>906</v>
      </c>
      <c r="C46" s="176">
        <v>1652.31</v>
      </c>
      <c r="D46" s="175" t="s">
        <v>1090</v>
      </c>
      <c r="E46">
        <f>VLOOKUP(A46,РАСЧЕТ!A:W,23,0)</f>
        <v>97.18883108855944</v>
      </c>
      <c r="F46" s="65">
        <f t="shared" si="0"/>
        <v>-1555.1211689114405</v>
      </c>
    </row>
    <row r="47" spans="1:6" ht="14.25">
      <c r="A47" s="174" t="s">
        <v>73</v>
      </c>
      <c r="B47" s="175" t="s">
        <v>907</v>
      </c>
      <c r="C47" s="176">
        <v>1652.31</v>
      </c>
      <c r="D47" s="175" t="s">
        <v>1090</v>
      </c>
      <c r="E47">
        <f>VLOOKUP(A47,РАСЧЕТ!A:W,23,0)</f>
        <v>895.9780303506835</v>
      </c>
      <c r="F47" s="65">
        <f t="shared" si="0"/>
        <v>-756.3319696493164</v>
      </c>
    </row>
    <row r="48" spans="1:6" ht="14.25">
      <c r="A48" s="174" t="s">
        <v>243</v>
      </c>
      <c r="B48" s="175" t="s">
        <v>908</v>
      </c>
      <c r="C48" s="176">
        <v>2463.57</v>
      </c>
      <c r="D48" s="175" t="s">
        <v>1090</v>
      </c>
      <c r="E48">
        <f>VLOOKUP(A48,РАСЧЕТ!A:W,23,0)</f>
        <v>1335.895171378722</v>
      </c>
      <c r="F48" s="65">
        <f t="shared" si="0"/>
        <v>-1127.6748286212783</v>
      </c>
    </row>
    <row r="49" spans="1:6" ht="14.25">
      <c r="A49" s="174" t="s">
        <v>251</v>
      </c>
      <c r="B49" s="175" t="s">
        <v>909</v>
      </c>
      <c r="C49" s="176">
        <v>3241.35</v>
      </c>
      <c r="D49" s="175" t="s">
        <v>1090</v>
      </c>
      <c r="E49">
        <f>VLOOKUP(A49,РАСЧЕТ!A:W,23,0)</f>
        <v>1010.5659897695816</v>
      </c>
      <c r="F49" s="65">
        <f t="shared" si="0"/>
        <v>-2230.784010230418</v>
      </c>
    </row>
    <row r="50" spans="1:6" ht="14.25">
      <c r="A50" s="174" t="s">
        <v>255</v>
      </c>
      <c r="B50" s="175" t="s">
        <v>910</v>
      </c>
      <c r="C50" s="176">
        <v>1652.31</v>
      </c>
      <c r="D50" s="175" t="s">
        <v>1090</v>
      </c>
      <c r="E50">
        <f>VLOOKUP(A50,РАСЧЕТ!A:W,23,0)</f>
        <v>1308.0263656713832</v>
      </c>
      <c r="F50" s="65">
        <f t="shared" si="0"/>
        <v>-344.2836343286167</v>
      </c>
    </row>
    <row r="51" spans="1:6" ht="14.25">
      <c r="A51" s="174" t="s">
        <v>261</v>
      </c>
      <c r="B51" s="175" t="s">
        <v>911</v>
      </c>
      <c r="C51" s="176">
        <v>1652.31</v>
      </c>
      <c r="D51" s="175" t="s">
        <v>1090</v>
      </c>
      <c r="E51">
        <f>VLOOKUP(A51,РАСЧЕТ!A:W,23,0)</f>
        <v>895.9780303506835</v>
      </c>
      <c r="F51" s="65">
        <f t="shared" si="0"/>
        <v>-756.3319696493164</v>
      </c>
    </row>
    <row r="52" spans="1:6" ht="14.25">
      <c r="A52" s="174" t="s">
        <v>204</v>
      </c>
      <c r="B52" s="175" t="s">
        <v>912</v>
      </c>
      <c r="C52" s="176">
        <v>2463.57</v>
      </c>
      <c r="D52" s="175" t="s">
        <v>1090</v>
      </c>
      <c r="E52">
        <f>VLOOKUP(A52,РАСЧЕТ!A:W,23,0)</f>
        <v>1335.895171378722</v>
      </c>
      <c r="F52" s="65">
        <f t="shared" si="0"/>
        <v>-1127.6748286212783</v>
      </c>
    </row>
    <row r="53" spans="1:6" ht="14.25">
      <c r="A53" s="174" t="s">
        <v>206</v>
      </c>
      <c r="B53" s="175" t="s">
        <v>913</v>
      </c>
      <c r="C53" s="176">
        <v>3241.35</v>
      </c>
      <c r="D53" s="175" t="s">
        <v>1090</v>
      </c>
      <c r="E53">
        <f>VLOOKUP(A53,РАСЧЕТ!A:W,23,0)</f>
        <v>1963.7610033976646</v>
      </c>
      <c r="F53" s="65">
        <f t="shared" si="0"/>
        <v>-1277.5889966023353</v>
      </c>
    </row>
    <row r="54" spans="1:6" ht="14.25">
      <c r="A54" s="174" t="s">
        <v>210</v>
      </c>
      <c r="B54" s="175" t="s">
        <v>914</v>
      </c>
      <c r="C54" s="176">
        <v>1652.31</v>
      </c>
      <c r="D54" s="175" t="s">
        <v>1090</v>
      </c>
      <c r="E54">
        <f>VLOOKUP(A54,РАСЧЕТ!A:W,23,0)</f>
        <v>895.9780303506835</v>
      </c>
      <c r="F54" s="65">
        <f t="shared" si="0"/>
        <v>-756.3319696493164</v>
      </c>
    </row>
    <row r="55" spans="1:6" ht="14.25">
      <c r="A55" s="174" t="s">
        <v>447</v>
      </c>
      <c r="B55" s="175" t="s">
        <v>915</v>
      </c>
      <c r="C55" s="176">
        <v>1652.31</v>
      </c>
      <c r="D55" s="175" t="s">
        <v>1090</v>
      </c>
      <c r="E55">
        <f>VLOOKUP(A55,РАСЧЕТ!A:W,23,0)</f>
        <v>895.9780303506835</v>
      </c>
      <c r="F55" s="65">
        <f t="shared" si="0"/>
        <v>-756.3319696493164</v>
      </c>
    </row>
    <row r="56" spans="1:6" ht="14.25">
      <c r="A56" s="174" t="s">
        <v>217</v>
      </c>
      <c r="B56" s="175" t="s">
        <v>916</v>
      </c>
      <c r="C56" s="176">
        <v>2463.57</v>
      </c>
      <c r="D56" s="175" t="s">
        <v>1090</v>
      </c>
      <c r="E56">
        <f>VLOOKUP(A56,РАСЧЕТ!A:W,23,0)</f>
        <v>2611.870219529882</v>
      </c>
      <c r="F56" s="65">
        <f t="shared" si="0"/>
        <v>148.30021952988182</v>
      </c>
    </row>
    <row r="57" spans="1:6" ht="14.25">
      <c r="A57" s="174" t="s">
        <v>219</v>
      </c>
      <c r="B57" s="175" t="s">
        <v>917</v>
      </c>
      <c r="C57" s="176">
        <v>3241.35</v>
      </c>
      <c r="D57" s="175" t="s">
        <v>1090</v>
      </c>
      <c r="E57">
        <f>VLOOKUP(A57,РАСЧЕТ!A:W,23,0)</f>
        <v>999.8651821899873</v>
      </c>
      <c r="F57" s="65">
        <f t="shared" si="0"/>
        <v>-2241.484817810013</v>
      </c>
    </row>
    <row r="58" spans="1:6" ht="14.25">
      <c r="A58" s="174" t="s">
        <v>221</v>
      </c>
      <c r="B58" s="175" t="s">
        <v>918</v>
      </c>
      <c r="C58" s="176">
        <v>1652.31</v>
      </c>
      <c r="D58" s="175" t="s">
        <v>1090</v>
      </c>
      <c r="E58">
        <f>VLOOKUP(A58,РАСЧЕТ!A:W,23,0)</f>
        <v>895.9780303506835</v>
      </c>
      <c r="F58" s="65">
        <f t="shared" si="0"/>
        <v>-756.3319696493164</v>
      </c>
    </row>
    <row r="59" spans="1:6" ht="14.25">
      <c r="A59" s="174" t="s">
        <v>223</v>
      </c>
      <c r="B59" s="175" t="s">
        <v>919</v>
      </c>
      <c r="C59" s="176">
        <v>1652.31</v>
      </c>
      <c r="D59" s="175" t="s">
        <v>1090</v>
      </c>
      <c r="E59">
        <f>VLOOKUP(A59,РАСЧЕТ!A:W,23,0)</f>
        <v>895.9780303506835</v>
      </c>
      <c r="F59" s="65">
        <f t="shared" si="0"/>
        <v>-756.3319696493164</v>
      </c>
    </row>
    <row r="60" spans="1:6" ht="14.25">
      <c r="A60" s="174" t="s">
        <v>225</v>
      </c>
      <c r="B60" s="175" t="s">
        <v>920</v>
      </c>
      <c r="C60" s="176">
        <v>2463.57</v>
      </c>
      <c r="D60" s="175" t="s">
        <v>1090</v>
      </c>
      <c r="E60">
        <f>VLOOKUP(A60,РАСЧЕТ!A:W,23,0)</f>
        <v>1335.895171378722</v>
      </c>
      <c r="F60" s="65">
        <f t="shared" si="0"/>
        <v>-1127.6748286212783</v>
      </c>
    </row>
    <row r="61" spans="1:6" ht="14.25">
      <c r="A61" s="174" t="s">
        <v>227</v>
      </c>
      <c r="B61" s="175" t="s">
        <v>921</v>
      </c>
      <c r="C61" s="176">
        <v>3241.35</v>
      </c>
      <c r="D61" s="175" t="s">
        <v>1090</v>
      </c>
      <c r="E61">
        <f>VLOOKUP(A61,РАСЧЕТ!A:W,23,0)</f>
        <v>2497.1551042879905</v>
      </c>
      <c r="F61" s="65">
        <f t="shared" si="0"/>
        <v>-744.1948957120094</v>
      </c>
    </row>
    <row r="62" spans="1:6" ht="14.25">
      <c r="A62" s="174" t="s">
        <v>117</v>
      </c>
      <c r="B62" s="175" t="s">
        <v>922</v>
      </c>
      <c r="C62" s="176">
        <v>1652.31</v>
      </c>
      <c r="D62" s="175" t="s">
        <v>1090</v>
      </c>
      <c r="E62">
        <f>VLOOKUP(A62,РАСЧЕТ!A:W,23,0)</f>
        <v>895.9780303506835</v>
      </c>
      <c r="F62" s="65">
        <f t="shared" si="0"/>
        <v>-756.3319696493164</v>
      </c>
    </row>
    <row r="63" spans="1:6" ht="14.25">
      <c r="A63" s="174" t="s">
        <v>119</v>
      </c>
      <c r="B63" s="175" t="s">
        <v>923</v>
      </c>
      <c r="C63" s="176">
        <v>1652.31</v>
      </c>
      <c r="D63" s="175" t="s">
        <v>1090</v>
      </c>
      <c r="E63">
        <f>VLOOKUP(A63,РАСЧЕТ!A:W,23,0)</f>
        <v>895.9780303506835</v>
      </c>
      <c r="F63" s="65">
        <f t="shared" si="0"/>
        <v>-756.3319696493164</v>
      </c>
    </row>
    <row r="64" spans="1:6" ht="14.25">
      <c r="A64" s="174" t="s">
        <v>121</v>
      </c>
      <c r="B64" s="175" t="s">
        <v>924</v>
      </c>
      <c r="C64" s="176">
        <v>2463.57</v>
      </c>
      <c r="D64" s="175" t="s">
        <v>1090</v>
      </c>
      <c r="E64">
        <f>VLOOKUP(A64,РАСЧЕТ!A:W,23,0)</f>
        <v>1335.895171378722</v>
      </c>
      <c r="F64" s="65">
        <f t="shared" si="0"/>
        <v>-1127.6748286212783</v>
      </c>
    </row>
    <row r="65" spans="1:6" ht="14.25">
      <c r="A65" s="174" t="s">
        <v>123</v>
      </c>
      <c r="B65" s="175" t="s">
        <v>925</v>
      </c>
      <c r="C65" s="176">
        <v>3241.35</v>
      </c>
      <c r="D65" s="175" t="s">
        <v>1090</v>
      </c>
      <c r="E65">
        <f>VLOOKUP(A65,РАСЧЕТ!A:W,23,0)</f>
        <v>2409.079226517519</v>
      </c>
      <c r="F65" s="65">
        <f t="shared" si="0"/>
        <v>-832.2707734824808</v>
      </c>
    </row>
    <row r="66" spans="1:6" ht="14.25">
      <c r="A66" s="174" t="s">
        <v>127</v>
      </c>
      <c r="B66" s="175" t="s">
        <v>926</v>
      </c>
      <c r="C66" s="176">
        <v>1652.31</v>
      </c>
      <c r="D66" s="175" t="s">
        <v>1090</v>
      </c>
      <c r="E66">
        <f>VLOOKUP(A66,РАСЧЕТ!A:W,23,0)</f>
        <v>895.9780303506835</v>
      </c>
      <c r="F66" s="65">
        <f t="shared" si="0"/>
        <v>-756.3319696493164</v>
      </c>
    </row>
    <row r="67" spans="1:6" ht="14.25">
      <c r="A67" s="174" t="s">
        <v>129</v>
      </c>
      <c r="B67" s="175" t="s">
        <v>927</v>
      </c>
      <c r="C67" s="176">
        <v>1652.31</v>
      </c>
      <c r="D67" s="175" t="s">
        <v>1090</v>
      </c>
      <c r="E67">
        <f>VLOOKUP(A67,РАСЧЕТ!A:W,23,0)</f>
        <v>895.9780303506835</v>
      </c>
      <c r="F67" s="65">
        <f aca="true" t="shared" si="1" ref="F67:F130">E67-C67</f>
        <v>-756.3319696493164</v>
      </c>
    </row>
    <row r="68" spans="1:6" ht="14.25">
      <c r="A68" s="174" t="s">
        <v>192</v>
      </c>
      <c r="B68" s="175" t="s">
        <v>928</v>
      </c>
      <c r="C68" s="176">
        <v>2463.57</v>
      </c>
      <c r="D68" s="175" t="s">
        <v>1090</v>
      </c>
      <c r="E68">
        <f>VLOOKUP(A68,РАСЧЕТ!A:W,23,0)</f>
        <v>1335.895171378722</v>
      </c>
      <c r="F68" s="65">
        <f t="shared" si="1"/>
        <v>-1127.6748286212783</v>
      </c>
    </row>
    <row r="69" spans="1:6" ht="14.25">
      <c r="A69" s="174" t="s">
        <v>131</v>
      </c>
      <c r="B69" s="175" t="s">
        <v>929</v>
      </c>
      <c r="C69" s="176">
        <v>3241.35</v>
      </c>
      <c r="D69" s="175" t="s">
        <v>1090</v>
      </c>
      <c r="E69">
        <f>VLOOKUP(A69,РАСЧЕТ!A:W,23,0)</f>
        <v>1757.6505955753273</v>
      </c>
      <c r="F69" s="65">
        <f t="shared" si="1"/>
        <v>-1483.6994044246726</v>
      </c>
    </row>
    <row r="70" spans="1:6" ht="14.25">
      <c r="A70" s="174" t="s">
        <v>133</v>
      </c>
      <c r="B70" s="175" t="s">
        <v>930</v>
      </c>
      <c r="C70" s="176">
        <v>1652.31</v>
      </c>
      <c r="D70" s="175" t="s">
        <v>1090</v>
      </c>
      <c r="E70">
        <f>VLOOKUP(A70,РАСЧЕТ!A:W,23,0)</f>
        <v>895.9780303506835</v>
      </c>
      <c r="F70" s="65">
        <f t="shared" si="1"/>
        <v>-756.3319696493164</v>
      </c>
    </row>
    <row r="71" spans="1:6" ht="14.25">
      <c r="A71" s="174" t="s">
        <v>674</v>
      </c>
      <c r="B71" s="175" t="s">
        <v>931</v>
      </c>
      <c r="C71" s="176">
        <v>1652.31</v>
      </c>
      <c r="D71" s="175" t="s">
        <v>1090</v>
      </c>
      <c r="E71">
        <f>VLOOKUP(A71,РАСЧЕТ!A:W,23,0)</f>
        <v>895.9780303506835</v>
      </c>
      <c r="F71" s="65">
        <f t="shared" si="1"/>
        <v>-756.3319696493164</v>
      </c>
    </row>
    <row r="72" spans="1:6" ht="14.25">
      <c r="A72" s="174" t="s">
        <v>198</v>
      </c>
      <c r="B72" s="175" t="s">
        <v>932</v>
      </c>
      <c r="C72" s="176">
        <v>2463.57</v>
      </c>
      <c r="D72" s="175" t="s">
        <v>1090</v>
      </c>
      <c r="E72">
        <f>VLOOKUP(A72,РАСЧЕТ!A:W,23,0)</f>
        <v>1335.895171378722</v>
      </c>
      <c r="F72" s="65">
        <f t="shared" si="1"/>
        <v>-1127.6748286212783</v>
      </c>
    </row>
    <row r="73" spans="1:6" ht="14.25">
      <c r="A73" s="174" t="s">
        <v>282</v>
      </c>
      <c r="B73" s="175" t="s">
        <v>933</v>
      </c>
      <c r="C73" s="176">
        <v>3241.35</v>
      </c>
      <c r="D73" s="175" t="s">
        <v>1090</v>
      </c>
      <c r="E73">
        <f>VLOOKUP(A73,РАСЧЕТ!A:W,23,0)</f>
        <v>1757.6505955753273</v>
      </c>
      <c r="F73" s="65">
        <f t="shared" si="1"/>
        <v>-1483.6994044246726</v>
      </c>
    </row>
    <row r="74" spans="1:6" ht="14.25">
      <c r="A74" s="174" t="s">
        <v>116</v>
      </c>
      <c r="B74" s="175" t="s">
        <v>934</v>
      </c>
      <c r="C74" s="176">
        <v>1652.31</v>
      </c>
      <c r="D74" s="175" t="s">
        <v>1090</v>
      </c>
      <c r="E74">
        <f>VLOOKUP(A74,РАСЧЕТ!A:W,23,0)</f>
        <v>895.9780303506835</v>
      </c>
      <c r="F74" s="65">
        <f t="shared" si="1"/>
        <v>-756.3319696493164</v>
      </c>
    </row>
    <row r="75" spans="1:6" ht="14.25">
      <c r="A75" s="174" t="s">
        <v>296</v>
      </c>
      <c r="B75" s="175" t="s">
        <v>935</v>
      </c>
      <c r="C75" s="176">
        <v>1652.31</v>
      </c>
      <c r="D75" s="175" t="s">
        <v>1090</v>
      </c>
      <c r="E75">
        <f>VLOOKUP(A75,РАСЧЕТ!A:W,23,0)</f>
        <v>895.9780303506835</v>
      </c>
      <c r="F75" s="65">
        <f t="shared" si="1"/>
        <v>-756.3319696493164</v>
      </c>
    </row>
    <row r="76" spans="1:6" ht="14.25">
      <c r="A76" s="174" t="s">
        <v>300</v>
      </c>
      <c r="B76" s="175" t="s">
        <v>936</v>
      </c>
      <c r="C76" s="176">
        <v>2463.57</v>
      </c>
      <c r="D76" s="175" t="s">
        <v>1090</v>
      </c>
      <c r="E76">
        <f>VLOOKUP(A76,РАСЧЕТ!A:W,23,0)</f>
        <v>1335.895171378722</v>
      </c>
      <c r="F76" s="65">
        <f t="shared" si="1"/>
        <v>-1127.6748286212783</v>
      </c>
    </row>
    <row r="77" spans="1:6" ht="14.25">
      <c r="A77" s="174" t="s">
        <v>302</v>
      </c>
      <c r="B77" s="175" t="s">
        <v>937</v>
      </c>
      <c r="C77" s="176">
        <v>2463.57</v>
      </c>
      <c r="D77" s="175" t="s">
        <v>1090</v>
      </c>
      <c r="E77">
        <f>VLOOKUP(A77,РАСЧЕТ!A:W,23,0)</f>
        <v>1335.895171378722</v>
      </c>
      <c r="F77" s="65">
        <f t="shared" si="1"/>
        <v>-1127.6748286212783</v>
      </c>
    </row>
    <row r="78" spans="1:6" ht="14.25">
      <c r="A78" s="174" t="s">
        <v>304</v>
      </c>
      <c r="B78" s="175" t="s">
        <v>938</v>
      </c>
      <c r="C78" s="176">
        <v>1652.31</v>
      </c>
      <c r="D78" s="175" t="s">
        <v>1090</v>
      </c>
      <c r="E78">
        <f>VLOOKUP(A78,РАСЧЕТ!A:W,23,0)</f>
        <v>895.9780303506835</v>
      </c>
      <c r="F78" s="65">
        <f t="shared" si="1"/>
        <v>-756.3319696493164</v>
      </c>
    </row>
    <row r="79" spans="1:6" ht="14.25">
      <c r="A79" s="174" t="s">
        <v>306</v>
      </c>
      <c r="B79" s="175" t="s">
        <v>939</v>
      </c>
      <c r="C79" s="176">
        <v>2604.99</v>
      </c>
      <c r="D79" s="175" t="s">
        <v>1090</v>
      </c>
      <c r="E79">
        <f>VLOOKUP(A79,РАСЧЕТ!A:W,23,0)</f>
        <v>1412.5779757781047</v>
      </c>
      <c r="F79" s="65">
        <f t="shared" si="1"/>
        <v>-1192.412024221895</v>
      </c>
    </row>
    <row r="80" spans="1:6" ht="14.25">
      <c r="A80" s="174" t="s">
        <v>310</v>
      </c>
      <c r="B80" s="175" t="s">
        <v>940</v>
      </c>
      <c r="C80" s="176">
        <v>2463.57</v>
      </c>
      <c r="D80" s="175" t="s">
        <v>1090</v>
      </c>
      <c r="E80">
        <f>VLOOKUP(A80,РАСЧЕТ!A:W,23,0)</f>
        <v>1335.895171378722</v>
      </c>
      <c r="F80" s="65">
        <f t="shared" si="1"/>
        <v>-1127.6748286212783</v>
      </c>
    </row>
    <row r="81" spans="1:6" ht="14.25">
      <c r="A81" s="174" t="s">
        <v>312</v>
      </c>
      <c r="B81" s="175" t="s">
        <v>941</v>
      </c>
      <c r="C81" s="176">
        <v>1652.31</v>
      </c>
      <c r="D81" s="175" t="s">
        <v>1090</v>
      </c>
      <c r="E81">
        <f>VLOOKUP(A81,РАСЧЕТ!A:W,23,0)</f>
        <v>895.9780303506835</v>
      </c>
      <c r="F81" s="65">
        <f t="shared" si="1"/>
        <v>-756.3319696493164</v>
      </c>
    </row>
    <row r="82" spans="1:6" ht="14.25">
      <c r="A82" s="174" t="s">
        <v>184</v>
      </c>
      <c r="B82" s="175" t="s">
        <v>942</v>
      </c>
      <c r="C82" s="176">
        <v>1652.31</v>
      </c>
      <c r="D82" s="175" t="s">
        <v>1090</v>
      </c>
      <c r="E82">
        <f>VLOOKUP(A82,РАСЧЕТ!A:W,23,0)</f>
        <v>895.9780303506835</v>
      </c>
      <c r="F82" s="65">
        <f t="shared" si="1"/>
        <v>-756.3319696493164</v>
      </c>
    </row>
    <row r="83" spans="1:6" ht="14.25">
      <c r="A83" s="174" t="s">
        <v>265</v>
      </c>
      <c r="B83" s="175" t="s">
        <v>943</v>
      </c>
      <c r="C83" s="176">
        <v>2463.57</v>
      </c>
      <c r="D83" s="175" t="s">
        <v>1090</v>
      </c>
      <c r="E83">
        <f>VLOOKUP(A83,РАСЧЕТ!A:W,23,0)</f>
        <v>1335.895171378722</v>
      </c>
      <c r="F83" s="65">
        <f t="shared" si="1"/>
        <v>-1127.6748286212783</v>
      </c>
    </row>
    <row r="84" spans="1:6" ht="14.25">
      <c r="A84" s="174" t="s">
        <v>270</v>
      </c>
      <c r="B84" s="175" t="s">
        <v>944</v>
      </c>
      <c r="C84" s="176">
        <v>2463.57</v>
      </c>
      <c r="D84" s="175" t="s">
        <v>1090</v>
      </c>
      <c r="E84">
        <f>VLOOKUP(A84,РАСЧЕТ!A:W,23,0)</f>
        <v>1335.895171378722</v>
      </c>
      <c r="F84" s="65">
        <f t="shared" si="1"/>
        <v>-1127.6748286212783</v>
      </c>
    </row>
    <row r="85" spans="1:6" ht="14.25">
      <c r="A85" s="174" t="s">
        <v>272</v>
      </c>
      <c r="B85" s="175" t="s">
        <v>945</v>
      </c>
      <c r="C85" s="176">
        <v>1652.31</v>
      </c>
      <c r="D85" s="175" t="s">
        <v>1090</v>
      </c>
      <c r="E85">
        <f>VLOOKUP(A85,РАСЧЕТ!A:W,23,0)</f>
        <v>895.9780303506835</v>
      </c>
      <c r="F85" s="65">
        <f t="shared" si="1"/>
        <v>-756.3319696493164</v>
      </c>
    </row>
    <row r="86" spans="1:6" ht="14.25">
      <c r="A86" s="174" t="s">
        <v>278</v>
      </c>
      <c r="B86" s="175" t="s">
        <v>946</v>
      </c>
      <c r="C86" s="176">
        <v>1652.31</v>
      </c>
      <c r="D86" s="175" t="s">
        <v>1090</v>
      </c>
      <c r="E86">
        <f>VLOOKUP(A86,РАСЧЕТ!A:W,23,0)</f>
        <v>895.9780303506835</v>
      </c>
      <c r="F86" s="65">
        <f t="shared" si="1"/>
        <v>-756.3319696493164</v>
      </c>
    </row>
    <row r="87" spans="1:6" ht="14.25">
      <c r="A87" s="174" t="s">
        <v>288</v>
      </c>
      <c r="B87" s="175" t="s">
        <v>947</v>
      </c>
      <c r="C87" s="176">
        <v>2463.57</v>
      </c>
      <c r="D87" s="175" t="s">
        <v>1090</v>
      </c>
      <c r="E87">
        <f>VLOOKUP(A87,РАСЧЕТ!A:W,23,0)</f>
        <v>1335.895171378722</v>
      </c>
      <c r="F87" s="65">
        <f t="shared" si="1"/>
        <v>-1127.6748286212783</v>
      </c>
    </row>
    <row r="88" spans="1:6" ht="14.25">
      <c r="A88" s="174" t="s">
        <v>292</v>
      </c>
      <c r="B88" s="175" t="s">
        <v>948</v>
      </c>
      <c r="C88" s="176">
        <v>2463.57</v>
      </c>
      <c r="D88" s="175" t="s">
        <v>1090</v>
      </c>
      <c r="E88">
        <f>VLOOKUP(A88,РАСЧЕТ!A:W,23,0)</f>
        <v>1335.895171378722</v>
      </c>
      <c r="F88" s="65">
        <f t="shared" si="1"/>
        <v>-1127.6748286212783</v>
      </c>
    </row>
    <row r="89" spans="1:6" ht="14.25">
      <c r="A89" s="174" t="s">
        <v>294</v>
      </c>
      <c r="B89" s="175" t="s">
        <v>949</v>
      </c>
      <c r="C89" s="176">
        <v>1652.31</v>
      </c>
      <c r="D89" s="175" t="s">
        <v>1090</v>
      </c>
      <c r="E89">
        <f>VLOOKUP(A89,РАСЧЕТ!A:W,23,0)</f>
        <v>895.9780303506835</v>
      </c>
      <c r="F89" s="65">
        <f t="shared" si="1"/>
        <v>-756.3319696493164</v>
      </c>
    </row>
    <row r="90" spans="1:6" ht="14.25">
      <c r="A90" s="174" t="s">
        <v>308</v>
      </c>
      <c r="B90" s="175" t="s">
        <v>950</v>
      </c>
      <c r="C90" s="176">
        <v>1652.31</v>
      </c>
      <c r="D90" s="175" t="s">
        <v>1090</v>
      </c>
      <c r="E90">
        <f>VLOOKUP(A90,РАСЧЕТ!A:W,23,0)</f>
        <v>895.9780303506835</v>
      </c>
      <c r="F90" s="65">
        <f t="shared" si="1"/>
        <v>-756.3319696493164</v>
      </c>
    </row>
    <row r="91" spans="1:6" ht="14.25">
      <c r="A91" s="174" t="s">
        <v>314</v>
      </c>
      <c r="B91" s="175" t="s">
        <v>951</v>
      </c>
      <c r="C91" s="176">
        <v>2463.57</v>
      </c>
      <c r="D91" s="175" t="s">
        <v>1090</v>
      </c>
      <c r="E91">
        <f>VLOOKUP(A91,РАСЧЕТ!A:W,23,0)</f>
        <v>349.0609859689169</v>
      </c>
      <c r="F91" s="65">
        <f t="shared" si="1"/>
        <v>-2114.509014031083</v>
      </c>
    </row>
    <row r="92" spans="1:6" ht="14.25">
      <c r="A92" s="174" t="s">
        <v>158</v>
      </c>
      <c r="B92" s="175" t="s">
        <v>952</v>
      </c>
      <c r="C92" s="176">
        <v>2463.57</v>
      </c>
      <c r="D92" s="175" t="s">
        <v>1090</v>
      </c>
      <c r="E92">
        <f>VLOOKUP(A92,РАСЧЕТ!A:W,23,0)</f>
        <v>2447.2424106131148</v>
      </c>
      <c r="F92" s="65">
        <f t="shared" si="1"/>
        <v>-16.327589386885393</v>
      </c>
    </row>
    <row r="93" spans="1:6" ht="14.25">
      <c r="A93" s="174" t="s">
        <v>182</v>
      </c>
      <c r="B93" s="175" t="s">
        <v>953</v>
      </c>
      <c r="C93" s="176">
        <v>1652.31</v>
      </c>
      <c r="D93" s="175" t="s">
        <v>1090</v>
      </c>
      <c r="E93">
        <f>VLOOKUP(A93,РАСЧЕТ!A:W,23,0)</f>
        <v>1493.2326507027462</v>
      </c>
      <c r="F93" s="65">
        <f t="shared" si="1"/>
        <v>-159.0773492972537</v>
      </c>
    </row>
    <row r="94" spans="1:6" ht="14.25">
      <c r="A94" s="174" t="s">
        <v>247</v>
      </c>
      <c r="B94" s="175" t="s">
        <v>954</v>
      </c>
      <c r="C94" s="176">
        <v>1652.31</v>
      </c>
      <c r="D94" s="175" t="s">
        <v>1090</v>
      </c>
      <c r="E94">
        <f>VLOOKUP(A94,РАСЧЕТ!A:W,23,0)</f>
        <v>735.1215906410341</v>
      </c>
      <c r="F94" s="65">
        <f t="shared" si="1"/>
        <v>-917.1884093589658</v>
      </c>
    </row>
    <row r="95" spans="1:6" ht="14.25">
      <c r="A95" s="174" t="s">
        <v>249</v>
      </c>
      <c r="B95" s="175" t="s">
        <v>955</v>
      </c>
      <c r="C95" s="176">
        <v>2463.57</v>
      </c>
      <c r="D95" s="175" t="s">
        <v>1090</v>
      </c>
      <c r="E95">
        <f>VLOOKUP(A95,РАСЧЕТ!A:W,23,0)</f>
        <v>2084.2380919516445</v>
      </c>
      <c r="F95" s="65">
        <f t="shared" si="1"/>
        <v>-379.3319080483557</v>
      </c>
    </row>
    <row r="96" spans="1:6" ht="14.25">
      <c r="A96" s="174" t="s">
        <v>253</v>
      </c>
      <c r="B96" s="175" t="s">
        <v>956</v>
      </c>
      <c r="C96" s="176">
        <v>2463.57</v>
      </c>
      <c r="D96" s="175" t="s">
        <v>1090</v>
      </c>
      <c r="E96">
        <f>VLOOKUP(A96,РАСЧЕТ!A:W,23,0)</f>
        <v>1335.895171378722</v>
      </c>
      <c r="F96" s="65">
        <f t="shared" si="1"/>
        <v>-1127.6748286212783</v>
      </c>
    </row>
    <row r="97" spans="1:6" ht="14.25">
      <c r="A97" s="174" t="s">
        <v>257</v>
      </c>
      <c r="B97" s="175" t="s">
        <v>957</v>
      </c>
      <c r="C97" s="176">
        <v>1652.31</v>
      </c>
      <c r="D97" s="175" t="s">
        <v>1090</v>
      </c>
      <c r="E97">
        <f>VLOOKUP(A97,РАСЧЕТ!A:W,23,0)</f>
        <v>895.9780303506835</v>
      </c>
      <c r="F97" s="65">
        <f t="shared" si="1"/>
        <v>-756.3319696493164</v>
      </c>
    </row>
    <row r="98" spans="1:6" ht="14.25">
      <c r="A98" s="174" t="s">
        <v>672</v>
      </c>
      <c r="B98" s="175" t="s">
        <v>958</v>
      </c>
      <c r="C98" s="176">
        <v>1652.31</v>
      </c>
      <c r="D98" s="175" t="s">
        <v>1090</v>
      </c>
      <c r="E98">
        <f>VLOOKUP(A98,РАСЧЕТ!A:W,23,0)</f>
        <v>895.9780303506835</v>
      </c>
      <c r="F98" s="65">
        <f t="shared" si="1"/>
        <v>-756.3319696493164</v>
      </c>
    </row>
    <row r="99" spans="1:6" ht="14.25">
      <c r="A99" s="174" t="s">
        <v>280</v>
      </c>
      <c r="B99" s="175" t="s">
        <v>959</v>
      </c>
      <c r="C99" s="176">
        <v>2463.57</v>
      </c>
      <c r="D99" s="175" t="s">
        <v>1090</v>
      </c>
      <c r="E99">
        <f>VLOOKUP(A99,РАСЧЕТ!A:W,23,0)</f>
        <v>1335.895171378722</v>
      </c>
      <c r="F99" s="65">
        <f t="shared" si="1"/>
        <v>-1127.6748286212783</v>
      </c>
    </row>
    <row r="100" spans="1:6" ht="14.25">
      <c r="A100" s="174" t="s">
        <v>286</v>
      </c>
      <c r="B100" s="175" t="s">
        <v>960</v>
      </c>
      <c r="C100" s="176">
        <v>2463.57</v>
      </c>
      <c r="D100" s="175" t="s">
        <v>1090</v>
      </c>
      <c r="E100">
        <f>VLOOKUP(A100,РАСЧЕТ!A:W,23,0)</f>
        <v>1335.895171378722</v>
      </c>
      <c r="F100" s="65">
        <f t="shared" si="1"/>
        <v>-1127.6748286212783</v>
      </c>
    </row>
    <row r="101" spans="1:6" ht="14.25">
      <c r="A101" s="174" t="s">
        <v>290</v>
      </c>
      <c r="B101" s="175" t="s">
        <v>961</v>
      </c>
      <c r="C101" s="176">
        <v>1652.31</v>
      </c>
      <c r="D101" s="175" t="s">
        <v>1090</v>
      </c>
      <c r="E101">
        <f>VLOOKUP(A101,РАСЧЕТ!A:W,23,0)</f>
        <v>747.2217345964146</v>
      </c>
      <c r="F101" s="65">
        <f t="shared" si="1"/>
        <v>-905.0882654035853</v>
      </c>
    </row>
    <row r="102" spans="1:6" ht="14.25">
      <c r="A102" s="174" t="s">
        <v>110</v>
      </c>
      <c r="B102" s="175" t="s">
        <v>962</v>
      </c>
      <c r="C102" s="176">
        <v>1652.31</v>
      </c>
      <c r="D102" s="175" t="s">
        <v>1090</v>
      </c>
      <c r="E102">
        <f>VLOOKUP(A102,РАСЧЕТ!A:W,23,0)</f>
        <v>895.9780303506835</v>
      </c>
      <c r="F102" s="65">
        <f t="shared" si="1"/>
        <v>-756.3319696493164</v>
      </c>
    </row>
    <row r="103" spans="1:6" ht="14.25">
      <c r="A103" s="174" t="s">
        <v>64</v>
      </c>
      <c r="B103" s="175" t="s">
        <v>963</v>
      </c>
      <c r="C103" s="176">
        <v>2463.57</v>
      </c>
      <c r="D103" s="175" t="s">
        <v>1090</v>
      </c>
      <c r="E103">
        <f>VLOOKUP(A103,РАСЧЕТ!A:W,23,0)</f>
        <v>1335.895171378722</v>
      </c>
      <c r="F103" s="65">
        <f t="shared" si="1"/>
        <v>-1127.6748286212783</v>
      </c>
    </row>
    <row r="104" spans="1:6" ht="14.25">
      <c r="A104" s="174" t="s">
        <v>140</v>
      </c>
      <c r="B104" s="175" t="s">
        <v>964</v>
      </c>
      <c r="C104" s="176">
        <v>2463.57</v>
      </c>
      <c r="D104" s="175" t="s">
        <v>1090</v>
      </c>
      <c r="E104">
        <f>VLOOKUP(A104,РАСЧЕТ!A:W,23,0)</f>
        <v>1335.895171378722</v>
      </c>
      <c r="F104" s="65">
        <f t="shared" si="1"/>
        <v>-1127.6748286212783</v>
      </c>
    </row>
    <row r="105" spans="1:6" ht="14.25">
      <c r="A105" s="174" t="s">
        <v>142</v>
      </c>
      <c r="B105" s="175" t="s">
        <v>965</v>
      </c>
      <c r="C105" s="176">
        <v>1652.31</v>
      </c>
      <c r="D105" s="175" t="s">
        <v>1090</v>
      </c>
      <c r="E105">
        <f>VLOOKUP(A105,РАСЧЕТ!A:W,23,0)</f>
        <v>895.9780303506835</v>
      </c>
      <c r="F105" s="65">
        <f t="shared" si="1"/>
        <v>-756.3319696493164</v>
      </c>
    </row>
    <row r="106" spans="1:6" ht="14.25">
      <c r="A106" s="174" t="s">
        <v>146</v>
      </c>
      <c r="B106" s="175" t="s">
        <v>966</v>
      </c>
      <c r="C106" s="176">
        <v>1652.31</v>
      </c>
      <c r="D106" s="175" t="s">
        <v>1090</v>
      </c>
      <c r="E106">
        <f>VLOOKUP(A106,РАСЧЕТ!A:W,23,0)</f>
        <v>895.9780303506835</v>
      </c>
      <c r="F106" s="65">
        <f t="shared" si="1"/>
        <v>-756.3319696493164</v>
      </c>
    </row>
    <row r="107" spans="1:6" ht="14.25">
      <c r="A107" s="174" t="s">
        <v>148</v>
      </c>
      <c r="B107" s="175" t="s">
        <v>967</v>
      </c>
      <c r="C107" s="176">
        <v>2463.57</v>
      </c>
      <c r="D107" s="175" t="s">
        <v>1090</v>
      </c>
      <c r="E107">
        <f>VLOOKUP(A107,РАСЧЕТ!A:W,23,0)</f>
        <v>1335.895171378722</v>
      </c>
      <c r="F107" s="65">
        <f t="shared" si="1"/>
        <v>-1127.6748286212783</v>
      </c>
    </row>
    <row r="108" spans="1:6" ht="14.25">
      <c r="A108" s="174" t="s">
        <v>93</v>
      </c>
      <c r="B108" s="175" t="s">
        <v>968</v>
      </c>
      <c r="C108" s="176">
        <v>2463.57</v>
      </c>
      <c r="D108" s="175" t="s">
        <v>1090</v>
      </c>
      <c r="E108">
        <f>VLOOKUP(A108,РАСЧЕТ!A:W,23,0)</f>
        <v>1335.895171378722</v>
      </c>
      <c r="F108" s="65">
        <f t="shared" si="1"/>
        <v>-1127.6748286212783</v>
      </c>
    </row>
    <row r="109" spans="1:6" ht="14.25">
      <c r="A109" s="174" t="s">
        <v>125</v>
      </c>
      <c r="B109" s="175" t="s">
        <v>969</v>
      </c>
      <c r="C109" s="176">
        <v>1652.31</v>
      </c>
      <c r="D109" s="175" t="s">
        <v>1090</v>
      </c>
      <c r="E109">
        <f>VLOOKUP(A109,РАСЧЕТ!A:W,23,0)</f>
        <v>895.9780303506835</v>
      </c>
      <c r="F109" s="65">
        <f t="shared" si="1"/>
        <v>-756.3319696493164</v>
      </c>
    </row>
    <row r="110" spans="1:6" ht="14.25">
      <c r="A110" s="174" t="s">
        <v>446</v>
      </c>
      <c r="B110" s="175" t="s">
        <v>970</v>
      </c>
      <c r="C110" s="176">
        <v>1652.31</v>
      </c>
      <c r="D110" s="175" t="s">
        <v>1090</v>
      </c>
      <c r="E110">
        <f>VLOOKUP(A110,РАСЧЕТ!A:W,23,0)</f>
        <v>895.9780303506835</v>
      </c>
      <c r="F110" s="65">
        <f t="shared" si="1"/>
        <v>-756.3319696493164</v>
      </c>
    </row>
    <row r="111" spans="1:6" ht="14.25">
      <c r="A111" s="174" t="s">
        <v>102</v>
      </c>
      <c r="B111" s="175" t="s">
        <v>971</v>
      </c>
      <c r="C111" s="176">
        <v>2463.57</v>
      </c>
      <c r="D111" s="175" t="s">
        <v>1090</v>
      </c>
      <c r="E111">
        <f>VLOOKUP(A111,РАСЧЕТ!A:W,23,0)</f>
        <v>2774.851750357482</v>
      </c>
      <c r="F111" s="65">
        <f t="shared" si="1"/>
        <v>311.281750357482</v>
      </c>
    </row>
    <row r="112" spans="1:6" ht="14.25">
      <c r="A112" s="174" t="s">
        <v>444</v>
      </c>
      <c r="B112" s="175" t="s">
        <v>972</v>
      </c>
      <c r="C112" s="176">
        <v>2463.57</v>
      </c>
      <c r="D112" s="175" t="s">
        <v>1090</v>
      </c>
      <c r="E112">
        <f>VLOOKUP(A112,РАСЧЕТ!A:W,23,0)</f>
        <v>1335.895171378722</v>
      </c>
      <c r="F112" s="65">
        <f t="shared" si="1"/>
        <v>-1127.6748286212783</v>
      </c>
    </row>
    <row r="113" spans="1:6" ht="14.25">
      <c r="A113" s="174" t="s">
        <v>675</v>
      </c>
      <c r="B113" s="175" t="s">
        <v>973</v>
      </c>
      <c r="C113" s="176">
        <v>1652.31</v>
      </c>
      <c r="D113" s="175" t="s">
        <v>1090</v>
      </c>
      <c r="E113">
        <f>VLOOKUP(A113,РАСЧЕТ!A:W,23,0)</f>
        <v>1216.657931722579</v>
      </c>
      <c r="F113" s="65">
        <f t="shared" si="1"/>
        <v>-435.652068277421</v>
      </c>
    </row>
    <row r="114" spans="1:6" ht="14.25">
      <c r="A114" s="174" t="s">
        <v>324</v>
      </c>
      <c r="B114" s="175" t="s">
        <v>974</v>
      </c>
      <c r="C114" s="176">
        <v>1652.31</v>
      </c>
      <c r="D114" s="175" t="s">
        <v>1090</v>
      </c>
      <c r="E114">
        <f>VLOOKUP(A114,РАСЧЕТ!A:W,23,0)</f>
        <v>895.9780303506835</v>
      </c>
      <c r="F114" s="65">
        <f t="shared" si="1"/>
        <v>-756.3319696493164</v>
      </c>
    </row>
    <row r="115" spans="1:6" ht="14.25">
      <c r="A115" s="174" t="s">
        <v>326</v>
      </c>
      <c r="B115" s="175" t="s">
        <v>975</v>
      </c>
      <c r="C115" s="176">
        <v>2463.57</v>
      </c>
      <c r="D115" s="175" t="s">
        <v>1090</v>
      </c>
      <c r="E115">
        <f>VLOOKUP(A115,РАСЧЕТ!A:W,23,0)</f>
        <v>1335.895171378722</v>
      </c>
      <c r="F115" s="65">
        <f t="shared" si="1"/>
        <v>-1127.6748286212783</v>
      </c>
    </row>
    <row r="116" spans="1:6" ht="14.25">
      <c r="A116" s="174" t="s">
        <v>100</v>
      </c>
      <c r="B116" s="175" t="s">
        <v>976</v>
      </c>
      <c r="C116" s="176">
        <v>2463.57</v>
      </c>
      <c r="D116" s="175" t="s">
        <v>1090</v>
      </c>
      <c r="E116">
        <f>VLOOKUP(A116,РАСЧЕТ!A:W,23,0)</f>
        <v>1335.895171378722</v>
      </c>
      <c r="F116" s="65">
        <f t="shared" si="1"/>
        <v>-1127.6748286212783</v>
      </c>
    </row>
    <row r="117" spans="1:6" ht="14.25">
      <c r="A117" s="174" t="s">
        <v>670</v>
      </c>
      <c r="B117" s="175" t="s">
        <v>977</v>
      </c>
      <c r="C117" s="176">
        <v>1652.31</v>
      </c>
      <c r="D117" s="175" t="s">
        <v>1090</v>
      </c>
      <c r="E117">
        <f>VLOOKUP(A117,РАСЧЕТ!A:W,23,0)</f>
        <v>544.9764713421681</v>
      </c>
      <c r="F117" s="65">
        <f t="shared" si="1"/>
        <v>-1107.3335286578317</v>
      </c>
    </row>
    <row r="118" spans="1:6" ht="14.25">
      <c r="A118" s="174" t="s">
        <v>329</v>
      </c>
      <c r="B118" s="175" t="s">
        <v>978</v>
      </c>
      <c r="C118" s="176">
        <v>1652.31</v>
      </c>
      <c r="D118" s="175" t="s">
        <v>1090</v>
      </c>
      <c r="E118">
        <f>VLOOKUP(A118,РАСЧЕТ!A:W,23,0)</f>
        <v>138.34578331775182</v>
      </c>
      <c r="F118" s="65">
        <f t="shared" si="1"/>
        <v>-1513.9642166822482</v>
      </c>
    </row>
    <row r="119" spans="1:6" ht="14.25">
      <c r="A119" s="174" t="s">
        <v>333</v>
      </c>
      <c r="B119" s="175" t="s">
        <v>979</v>
      </c>
      <c r="C119" s="176">
        <v>2463.57</v>
      </c>
      <c r="D119" s="175" t="s">
        <v>1090</v>
      </c>
      <c r="E119">
        <f>VLOOKUP(A119,РАСЧЕТ!A:W,23,0)</f>
        <v>1335.895171378722</v>
      </c>
      <c r="F119" s="65">
        <f t="shared" si="1"/>
        <v>-1127.6748286212783</v>
      </c>
    </row>
    <row r="120" spans="1:6" ht="14.25">
      <c r="A120" s="174" t="s">
        <v>673</v>
      </c>
      <c r="B120" s="175" t="s">
        <v>980</v>
      </c>
      <c r="C120" s="176">
        <v>2463.57</v>
      </c>
      <c r="D120" s="175" t="s">
        <v>1090</v>
      </c>
      <c r="E120">
        <f>VLOOKUP(A120,РАСЧЕТ!A:W,23,0)</f>
        <v>1335.895171378722</v>
      </c>
      <c r="F120" s="65">
        <f t="shared" si="1"/>
        <v>-1127.6748286212783</v>
      </c>
    </row>
    <row r="121" spans="1:6" ht="14.25">
      <c r="A121" s="174" t="s">
        <v>96</v>
      </c>
      <c r="B121" s="175" t="s">
        <v>981</v>
      </c>
      <c r="C121" s="176">
        <v>1652.31</v>
      </c>
      <c r="D121" s="175" t="s">
        <v>1090</v>
      </c>
      <c r="E121">
        <f>VLOOKUP(A121,РАСЧЕТ!A:W,23,0)</f>
        <v>895.9780303506835</v>
      </c>
      <c r="F121" s="65">
        <f t="shared" si="1"/>
        <v>-756.3319696493164</v>
      </c>
    </row>
    <row r="122" spans="1:6" ht="14.25">
      <c r="A122" s="174" t="s">
        <v>87</v>
      </c>
      <c r="B122" s="175" t="s">
        <v>982</v>
      </c>
      <c r="C122" s="176">
        <v>1652.31</v>
      </c>
      <c r="D122" s="175" t="s">
        <v>1090</v>
      </c>
      <c r="E122">
        <f>VLOOKUP(A122,РАСЧЕТ!A:W,23,0)</f>
        <v>895.9780303506835</v>
      </c>
      <c r="F122" s="65">
        <f t="shared" si="1"/>
        <v>-756.3319696493164</v>
      </c>
    </row>
    <row r="123" spans="1:6" ht="14.25">
      <c r="A123" s="174" t="s">
        <v>86</v>
      </c>
      <c r="B123" s="175" t="s">
        <v>983</v>
      </c>
      <c r="C123" s="176">
        <v>2463.57</v>
      </c>
      <c r="D123" s="175" t="s">
        <v>1090</v>
      </c>
      <c r="E123">
        <f>VLOOKUP(A123,РАСЧЕТ!A:W,23,0)</f>
        <v>1335.895171378722</v>
      </c>
      <c r="F123" s="65">
        <f t="shared" si="1"/>
        <v>-1127.6748286212783</v>
      </c>
    </row>
    <row r="124" spans="1:6" ht="14.25">
      <c r="A124" s="174" t="s">
        <v>341</v>
      </c>
      <c r="B124" s="175" t="s">
        <v>984</v>
      </c>
      <c r="C124" s="176">
        <v>2463.57</v>
      </c>
      <c r="D124" s="175" t="s">
        <v>1090</v>
      </c>
      <c r="E124">
        <f>VLOOKUP(A124,РАСЧЕТ!A:W,23,0)</f>
        <v>1335.895171378722</v>
      </c>
      <c r="F124" s="65">
        <f t="shared" si="1"/>
        <v>-1127.6748286212783</v>
      </c>
    </row>
    <row r="125" spans="1:6" ht="14.25">
      <c r="A125" s="174" t="s">
        <v>76</v>
      </c>
      <c r="B125" s="175" t="s">
        <v>985</v>
      </c>
      <c r="C125" s="176">
        <v>1652.31</v>
      </c>
      <c r="D125" s="175" t="s">
        <v>1090</v>
      </c>
      <c r="E125">
        <f>VLOOKUP(A125,РАСЧЕТ!A:W,23,0)</f>
        <v>877.5246453540362</v>
      </c>
      <c r="F125" s="65">
        <f t="shared" si="1"/>
        <v>-774.7853546459637</v>
      </c>
    </row>
    <row r="126" spans="1:6" ht="14.25">
      <c r="A126" s="174" t="s">
        <v>77</v>
      </c>
      <c r="B126" s="175" t="s">
        <v>986</v>
      </c>
      <c r="C126" s="176">
        <v>1652.31</v>
      </c>
      <c r="D126" s="175" t="s">
        <v>1090</v>
      </c>
      <c r="E126">
        <f>VLOOKUP(A126,РАСЧЕТ!A:W,23,0)</f>
        <v>935.9675175194884</v>
      </c>
      <c r="F126" s="65">
        <f t="shared" si="1"/>
        <v>-716.3424824805115</v>
      </c>
    </row>
    <row r="127" spans="1:6" ht="14.25">
      <c r="A127" s="174" t="s">
        <v>353</v>
      </c>
      <c r="B127" s="175" t="s">
        <v>987</v>
      </c>
      <c r="C127" s="176">
        <v>2463.57</v>
      </c>
      <c r="D127" s="175" t="s">
        <v>1090</v>
      </c>
      <c r="E127">
        <f>VLOOKUP(A127,РАСЧЕТ!A:W,23,0)</f>
        <v>1335.895171378722</v>
      </c>
      <c r="F127" s="65">
        <f t="shared" si="1"/>
        <v>-1127.6748286212783</v>
      </c>
    </row>
    <row r="128" spans="1:6" ht="14.25">
      <c r="A128" s="174" t="s">
        <v>355</v>
      </c>
      <c r="B128" s="175" t="s">
        <v>988</v>
      </c>
      <c r="C128" s="176">
        <v>2463.57</v>
      </c>
      <c r="D128" s="175" t="s">
        <v>1090</v>
      </c>
      <c r="E128">
        <f>VLOOKUP(A128,РАСЧЕТ!A:W,23,0)</f>
        <v>1335.895171378722</v>
      </c>
      <c r="F128" s="65">
        <f t="shared" si="1"/>
        <v>-1127.6748286212783</v>
      </c>
    </row>
    <row r="129" spans="1:6" ht="14.25">
      <c r="A129" s="174" t="s">
        <v>359</v>
      </c>
      <c r="B129" s="175" t="s">
        <v>989</v>
      </c>
      <c r="C129" s="176">
        <v>1652.31</v>
      </c>
      <c r="D129" s="175" t="s">
        <v>1090</v>
      </c>
      <c r="E129">
        <f>VLOOKUP(A129,РАСЧЕТ!A:W,23,0)</f>
        <v>895.9780303506835</v>
      </c>
      <c r="F129" s="65">
        <f t="shared" si="1"/>
        <v>-756.3319696493164</v>
      </c>
    </row>
    <row r="130" spans="1:6" ht="14.25">
      <c r="A130" s="174" t="s">
        <v>363</v>
      </c>
      <c r="B130" s="175" t="s">
        <v>990</v>
      </c>
      <c r="C130" s="176">
        <v>1652.31</v>
      </c>
      <c r="D130" s="175" t="s">
        <v>1090</v>
      </c>
      <c r="E130">
        <f>VLOOKUP(A130,РАСЧЕТ!A:W,23,0)</f>
        <v>1591.186197008223</v>
      </c>
      <c r="F130" s="65">
        <f t="shared" si="1"/>
        <v>-61.123802991776984</v>
      </c>
    </row>
    <row r="131" spans="1:6" ht="14.25">
      <c r="A131" s="174" t="s">
        <v>97</v>
      </c>
      <c r="B131" s="175" t="s">
        <v>991</v>
      </c>
      <c r="C131" s="176">
        <v>2463.57</v>
      </c>
      <c r="D131" s="175" t="s">
        <v>1090</v>
      </c>
      <c r="E131">
        <f>VLOOKUP(A131,РАСЧЕТ!A:W,23,0)</f>
        <v>1335.895171378722</v>
      </c>
      <c r="F131" s="65">
        <f aca="true" t="shared" si="2" ref="F131:F194">E131-C131</f>
        <v>-1127.6748286212783</v>
      </c>
    </row>
    <row r="132" spans="1:6" ht="14.25">
      <c r="A132" s="174" t="s">
        <v>318</v>
      </c>
      <c r="B132" s="175" t="s">
        <v>992</v>
      </c>
      <c r="C132" s="176">
        <v>2463.57</v>
      </c>
      <c r="D132" s="175" t="s">
        <v>1090</v>
      </c>
      <c r="E132">
        <f>VLOOKUP(A132,РАСЧЕТ!A:W,23,0)</f>
        <v>782.8552624645971</v>
      </c>
      <c r="F132" s="65">
        <f t="shared" si="2"/>
        <v>-1680.714737535403</v>
      </c>
    </row>
    <row r="133" spans="1:6" ht="14.25">
      <c r="A133" s="174" t="s">
        <v>373</v>
      </c>
      <c r="B133" s="175" t="s">
        <v>993</v>
      </c>
      <c r="C133" s="176">
        <v>1652.31</v>
      </c>
      <c r="D133" s="175" t="s">
        <v>1090</v>
      </c>
      <c r="E133">
        <f>VLOOKUP(A133,РАСЧЕТ!A:W,23,0)</f>
        <v>95.54255299939268</v>
      </c>
      <c r="F133" s="65">
        <f t="shared" si="2"/>
        <v>-1556.7674470006073</v>
      </c>
    </row>
    <row r="134" spans="1:6" ht="14.25">
      <c r="A134" s="174" t="s">
        <v>104</v>
      </c>
      <c r="B134" s="175" t="s">
        <v>994</v>
      </c>
      <c r="C134" s="176">
        <v>1652.31</v>
      </c>
      <c r="D134" s="175" t="s">
        <v>1090</v>
      </c>
      <c r="E134">
        <f>VLOOKUP(A134,РАСЧЕТ!A:W,23,0)</f>
        <v>704.6654459914315</v>
      </c>
      <c r="F134" s="65">
        <f t="shared" si="2"/>
        <v>-947.6445540085684</v>
      </c>
    </row>
    <row r="135" spans="1:6" ht="14.25">
      <c r="A135" s="174" t="s">
        <v>105</v>
      </c>
      <c r="B135" s="175" t="s">
        <v>995</v>
      </c>
      <c r="C135" s="176">
        <v>2463.57</v>
      </c>
      <c r="D135" s="175" t="s">
        <v>1090</v>
      </c>
      <c r="E135">
        <f>VLOOKUP(A135,РАСЧЕТ!A:W,23,0)</f>
        <v>970.530964629713</v>
      </c>
      <c r="F135" s="65">
        <f t="shared" si="2"/>
        <v>-1493.0390353702871</v>
      </c>
    </row>
    <row r="136" spans="1:6" ht="14.25">
      <c r="A136" s="174" t="s">
        <v>379</v>
      </c>
      <c r="B136" s="175" t="s">
        <v>996</v>
      </c>
      <c r="C136" s="176">
        <v>2463.57</v>
      </c>
      <c r="D136" s="175" t="s">
        <v>1090</v>
      </c>
      <c r="E136">
        <f>VLOOKUP(A136,РАСЧЕТ!A:W,23,0)</f>
        <v>659.384405777023</v>
      </c>
      <c r="F136" s="65">
        <f t="shared" si="2"/>
        <v>-1804.1855942229772</v>
      </c>
    </row>
    <row r="137" spans="1:6" ht="14.25">
      <c r="A137" s="174" t="s">
        <v>381</v>
      </c>
      <c r="B137" s="175" t="s">
        <v>997</v>
      </c>
      <c r="C137" s="176">
        <v>1652.31</v>
      </c>
      <c r="D137" s="175" t="s">
        <v>1090</v>
      </c>
      <c r="E137">
        <f>VLOOKUP(A137,РАСЧЕТ!A:W,23,0)</f>
        <v>262.63977904991236</v>
      </c>
      <c r="F137" s="65">
        <f t="shared" si="2"/>
        <v>-1389.6702209500877</v>
      </c>
    </row>
    <row r="138" spans="1:6" ht="14.25">
      <c r="A138" s="174" t="s">
        <v>67</v>
      </c>
      <c r="B138" s="175" t="s">
        <v>998</v>
      </c>
      <c r="C138" s="176">
        <v>1652.31</v>
      </c>
      <c r="D138" s="175" t="s">
        <v>1090</v>
      </c>
      <c r="E138">
        <f>VLOOKUP(A138,РАСЧЕТ!A:W,23,0)</f>
        <v>113.65161198023728</v>
      </c>
      <c r="F138" s="65">
        <f t="shared" si="2"/>
        <v>-1538.6583880197627</v>
      </c>
    </row>
    <row r="139" spans="1:6" ht="14.25">
      <c r="A139" s="174" t="s">
        <v>68</v>
      </c>
      <c r="B139" s="175" t="s">
        <v>999</v>
      </c>
      <c r="C139" s="176">
        <v>2463.57</v>
      </c>
      <c r="D139" s="175" t="s">
        <v>1090</v>
      </c>
      <c r="E139">
        <f>VLOOKUP(A139,РАСЧЕТ!A:W,23,0)</f>
        <v>156.44644953629853</v>
      </c>
      <c r="F139" s="65">
        <f t="shared" si="2"/>
        <v>-2307.1235504637016</v>
      </c>
    </row>
    <row r="140" spans="1:6" ht="14.25">
      <c r="A140" s="174" t="s">
        <v>389</v>
      </c>
      <c r="B140" s="175" t="s">
        <v>1000</v>
      </c>
      <c r="C140" s="176">
        <v>2463.57</v>
      </c>
      <c r="D140" s="175" t="s">
        <v>1090</v>
      </c>
      <c r="E140">
        <f>VLOOKUP(A140,РАСЧЕТ!A:W,23,0)</f>
        <v>1335.895171378722</v>
      </c>
      <c r="F140" s="65">
        <f t="shared" si="2"/>
        <v>-1127.6748286212783</v>
      </c>
    </row>
    <row r="141" spans="1:6" ht="14.25">
      <c r="A141" s="174" t="s">
        <v>391</v>
      </c>
      <c r="B141" s="175" t="s">
        <v>1001</v>
      </c>
      <c r="C141" s="176">
        <v>1652.31</v>
      </c>
      <c r="D141" s="175" t="s">
        <v>1090</v>
      </c>
      <c r="E141">
        <f>VLOOKUP(A141,РАСЧЕТ!A:W,23,0)</f>
        <v>895.9780303506835</v>
      </c>
      <c r="F141" s="65">
        <f t="shared" si="2"/>
        <v>-756.3319696493164</v>
      </c>
    </row>
    <row r="142" spans="1:6" ht="14.25">
      <c r="A142" s="174" t="s">
        <v>112</v>
      </c>
      <c r="B142" s="175" t="s">
        <v>1002</v>
      </c>
      <c r="C142" s="176">
        <v>1652.31</v>
      </c>
      <c r="D142" s="175" t="s">
        <v>1090</v>
      </c>
      <c r="E142">
        <f>VLOOKUP(A142,РАСЧЕТ!A:W,23,0)</f>
        <v>895.9780303506835</v>
      </c>
      <c r="F142" s="65">
        <f t="shared" si="2"/>
        <v>-756.3319696493164</v>
      </c>
    </row>
    <row r="143" spans="1:6" ht="14.25">
      <c r="A143" s="174" t="s">
        <v>82</v>
      </c>
      <c r="B143" s="175" t="s">
        <v>1003</v>
      </c>
      <c r="C143" s="176">
        <v>2463.57</v>
      </c>
      <c r="D143" s="175" t="s">
        <v>1090</v>
      </c>
      <c r="E143">
        <f>VLOOKUP(A143,РАСЧЕТ!A:W,23,0)</f>
        <v>1335.895171378722</v>
      </c>
      <c r="F143" s="65">
        <f t="shared" si="2"/>
        <v>-1127.6748286212783</v>
      </c>
    </row>
    <row r="144" spans="1:6" ht="14.25">
      <c r="A144" s="174" t="s">
        <v>395</v>
      </c>
      <c r="B144" s="175" t="s">
        <v>1004</v>
      </c>
      <c r="C144" s="176">
        <v>2463.57</v>
      </c>
      <c r="D144" s="175" t="s">
        <v>1090</v>
      </c>
      <c r="E144">
        <f>VLOOKUP(A144,РАСЧЕТ!A:W,23,0)</f>
        <v>1335.895171378722</v>
      </c>
      <c r="F144" s="65">
        <f t="shared" si="2"/>
        <v>-1127.6748286212783</v>
      </c>
    </row>
    <row r="145" spans="1:6" ht="14.25">
      <c r="A145" s="174" t="s">
        <v>397</v>
      </c>
      <c r="B145" s="175" t="s">
        <v>1005</v>
      </c>
      <c r="C145" s="176">
        <v>1652.31</v>
      </c>
      <c r="D145" s="175" t="s">
        <v>1090</v>
      </c>
      <c r="E145">
        <f>VLOOKUP(A145,РАСЧЕТ!A:W,23,0)</f>
        <v>895.9780303506835</v>
      </c>
      <c r="F145" s="65">
        <f t="shared" si="2"/>
        <v>-756.3319696493164</v>
      </c>
    </row>
    <row r="146" spans="1:6" ht="14.25">
      <c r="A146" s="174" t="s">
        <v>108</v>
      </c>
      <c r="B146" s="175" t="s">
        <v>1006</v>
      </c>
      <c r="C146" s="176">
        <v>1652.31</v>
      </c>
      <c r="D146" s="175" t="s">
        <v>1090</v>
      </c>
      <c r="E146">
        <f>VLOOKUP(A146,РАСЧЕТ!A:W,23,0)</f>
        <v>895.9780303506835</v>
      </c>
      <c r="F146" s="65">
        <f t="shared" si="2"/>
        <v>-756.3319696493164</v>
      </c>
    </row>
    <row r="147" spans="1:6" ht="14.25">
      <c r="A147" s="174" t="s">
        <v>109</v>
      </c>
      <c r="B147" s="175" t="s">
        <v>1007</v>
      </c>
      <c r="C147" s="176">
        <v>2463.57</v>
      </c>
      <c r="D147" s="175" t="s">
        <v>1090</v>
      </c>
      <c r="E147">
        <f>VLOOKUP(A147,РАСЧЕТ!A:W,23,0)</f>
        <v>1335.895171378722</v>
      </c>
      <c r="F147" s="65">
        <f t="shared" si="2"/>
        <v>-1127.6748286212783</v>
      </c>
    </row>
    <row r="148" spans="1:6" ht="14.25">
      <c r="A148" s="174" t="s">
        <v>331</v>
      </c>
      <c r="B148" s="175" t="s">
        <v>1008</v>
      </c>
      <c r="C148" s="176">
        <v>2463.57</v>
      </c>
      <c r="D148" s="175" t="s">
        <v>1090</v>
      </c>
      <c r="E148">
        <f>VLOOKUP(A148,РАСЧЕТ!A:W,23,0)</f>
        <v>1257.8064911894692</v>
      </c>
      <c r="F148" s="65">
        <f t="shared" si="2"/>
        <v>-1205.763508810531</v>
      </c>
    </row>
    <row r="149" spans="1:6" ht="14.25">
      <c r="A149" s="174" t="s">
        <v>335</v>
      </c>
      <c r="B149" s="175" t="s">
        <v>1009</v>
      </c>
      <c r="C149" s="176">
        <v>1652.31</v>
      </c>
      <c r="D149" s="175" t="s">
        <v>1090</v>
      </c>
      <c r="E149">
        <f>VLOOKUP(A149,РАСЧЕТ!A:W,23,0)</f>
        <v>1315.4346170726371</v>
      </c>
      <c r="F149" s="65">
        <f t="shared" si="2"/>
        <v>-336.8753829273628</v>
      </c>
    </row>
    <row r="150" spans="1:6" ht="14.25">
      <c r="A150" s="174" t="s">
        <v>62</v>
      </c>
      <c r="B150" s="175" t="s">
        <v>1010</v>
      </c>
      <c r="C150" s="176">
        <v>1652.31</v>
      </c>
      <c r="D150" s="175" t="s">
        <v>1090</v>
      </c>
      <c r="E150">
        <f>VLOOKUP(A150,РАСЧЕТ!A:W,23,0)</f>
        <v>895.9780303506835</v>
      </c>
      <c r="F150" s="65">
        <f t="shared" si="2"/>
        <v>-756.3319696493164</v>
      </c>
    </row>
    <row r="151" spans="1:6" ht="14.25">
      <c r="A151" s="174" t="s">
        <v>343</v>
      </c>
      <c r="B151" s="175" t="s">
        <v>1011</v>
      </c>
      <c r="C151" s="176">
        <v>2463.57</v>
      </c>
      <c r="D151" s="175" t="s">
        <v>1090</v>
      </c>
      <c r="E151">
        <f>VLOOKUP(A151,РАСЧЕТ!A:W,23,0)</f>
        <v>2345.9963081293026</v>
      </c>
      <c r="F151" s="65">
        <f t="shared" si="2"/>
        <v>-117.57369187069753</v>
      </c>
    </row>
    <row r="152" spans="1:6" ht="14.25">
      <c r="A152" s="174" t="s">
        <v>347</v>
      </c>
      <c r="B152" s="175" t="s">
        <v>1012</v>
      </c>
      <c r="C152" s="176">
        <v>2463.57</v>
      </c>
      <c r="D152" s="175" t="s">
        <v>1090</v>
      </c>
      <c r="E152">
        <f>VLOOKUP(A152,РАСЧЕТ!A:W,23,0)</f>
        <v>1335.895171378722</v>
      </c>
      <c r="F152" s="65">
        <f t="shared" si="2"/>
        <v>-1127.6748286212783</v>
      </c>
    </row>
    <row r="153" spans="1:6" ht="14.25">
      <c r="A153" s="174" t="s">
        <v>351</v>
      </c>
      <c r="B153" s="175" t="s">
        <v>1013</v>
      </c>
      <c r="C153" s="176">
        <v>1652.31</v>
      </c>
      <c r="D153" s="175" t="s">
        <v>1090</v>
      </c>
      <c r="E153">
        <f>VLOOKUP(A153,РАСЧЕТ!A:W,23,0)</f>
        <v>941.7294908315758</v>
      </c>
      <c r="F153" s="65">
        <f t="shared" si="2"/>
        <v>-710.5805091684241</v>
      </c>
    </row>
    <row r="154" spans="1:6" ht="14.25">
      <c r="A154" s="174" t="s">
        <v>357</v>
      </c>
      <c r="B154" s="175" t="s">
        <v>1014</v>
      </c>
      <c r="C154" s="176">
        <v>1652.31</v>
      </c>
      <c r="D154" s="175" t="s">
        <v>1090</v>
      </c>
      <c r="E154">
        <f>VLOOKUP(A154,РАСЧЕТ!A:W,23,0)</f>
        <v>895.9780303506835</v>
      </c>
      <c r="F154" s="65">
        <f t="shared" si="2"/>
        <v>-756.3319696493164</v>
      </c>
    </row>
    <row r="155" spans="1:6" ht="14.25">
      <c r="A155" s="174" t="s">
        <v>361</v>
      </c>
      <c r="B155" s="175" t="s">
        <v>1015</v>
      </c>
      <c r="C155" s="176">
        <v>2005.84</v>
      </c>
      <c r="D155" s="175" t="s">
        <v>1090</v>
      </c>
      <c r="E155">
        <f>VLOOKUP(A155,РАСЧЕТ!A:W,23,0)</f>
        <v>1209.9370066182985</v>
      </c>
      <c r="F155" s="65">
        <f t="shared" si="2"/>
        <v>-795.9029933817014</v>
      </c>
    </row>
    <row r="156" spans="1:6" ht="14.25">
      <c r="A156" s="174" t="s">
        <v>365</v>
      </c>
      <c r="B156" s="175" t="s">
        <v>1016</v>
      </c>
      <c r="C156" s="176">
        <v>2463.57</v>
      </c>
      <c r="D156" s="175" t="s">
        <v>1090</v>
      </c>
      <c r="E156">
        <f>VLOOKUP(A156,РАСЧЕТ!A:W,23,0)</f>
        <v>1335.895171378722</v>
      </c>
      <c r="F156" s="65">
        <f t="shared" si="2"/>
        <v>-1127.6748286212783</v>
      </c>
    </row>
    <row r="157" spans="1:6" ht="14.25">
      <c r="A157" s="174" t="s">
        <v>367</v>
      </c>
      <c r="B157" s="175" t="s">
        <v>1017</v>
      </c>
      <c r="C157" s="176">
        <v>1652.31</v>
      </c>
      <c r="D157" s="175" t="s">
        <v>1090</v>
      </c>
      <c r="E157">
        <f>VLOOKUP(A157,РАСЧЕТ!A:W,23,0)</f>
        <v>895.9780303506835</v>
      </c>
      <c r="F157" s="65">
        <f t="shared" si="2"/>
        <v>-756.3319696493164</v>
      </c>
    </row>
    <row r="158" spans="1:6" ht="14.25">
      <c r="A158" s="174" t="s">
        <v>369</v>
      </c>
      <c r="B158" s="175" t="s">
        <v>1018</v>
      </c>
      <c r="C158" s="176">
        <v>1652.31</v>
      </c>
      <c r="D158" s="175" t="s">
        <v>1090</v>
      </c>
      <c r="E158">
        <f>VLOOKUP(A158,РАСЧЕТ!A:W,23,0)</f>
        <v>895.9780303506835</v>
      </c>
      <c r="F158" s="65">
        <f t="shared" si="2"/>
        <v>-756.3319696493164</v>
      </c>
    </row>
    <row r="159" spans="1:6" ht="14.25">
      <c r="A159" s="174" t="s">
        <v>111</v>
      </c>
      <c r="B159" s="175" t="s">
        <v>1019</v>
      </c>
      <c r="C159" s="176">
        <v>3241.35</v>
      </c>
      <c r="D159" s="175" t="s">
        <v>1090</v>
      </c>
      <c r="E159">
        <f>VLOOKUP(A159,РАСЧЕТ!A:W,23,0)</f>
        <v>1757.6505955753273</v>
      </c>
      <c r="F159" s="65">
        <f t="shared" si="2"/>
        <v>-1483.6994044246726</v>
      </c>
    </row>
    <row r="160" spans="1:6" ht="14.25">
      <c r="A160" s="174" t="s">
        <v>85</v>
      </c>
      <c r="B160" s="175" t="s">
        <v>1020</v>
      </c>
      <c r="C160" s="176">
        <v>2463.57</v>
      </c>
      <c r="D160" s="175" t="s">
        <v>1090</v>
      </c>
      <c r="E160">
        <f>VLOOKUP(A160,РАСЧЕТ!A:W,23,0)</f>
        <v>1335.895171378722</v>
      </c>
      <c r="F160" s="65">
        <f t="shared" si="2"/>
        <v>-1127.6748286212783</v>
      </c>
    </row>
    <row r="161" spans="1:6" ht="14.25">
      <c r="A161" s="174" t="s">
        <v>375</v>
      </c>
      <c r="B161" s="175" t="s">
        <v>1021</v>
      </c>
      <c r="C161" s="176">
        <v>1652.31</v>
      </c>
      <c r="D161" s="175" t="s">
        <v>1090</v>
      </c>
      <c r="E161">
        <f>VLOOKUP(A161,РАСЧЕТ!A:W,23,0)</f>
        <v>95.54255299939268</v>
      </c>
      <c r="F161" s="65">
        <f t="shared" si="2"/>
        <v>-1556.7674470006073</v>
      </c>
    </row>
    <row r="162" spans="1:6" ht="14.25">
      <c r="A162" s="174" t="s">
        <v>89</v>
      </c>
      <c r="B162" s="175" t="s">
        <v>1022</v>
      </c>
      <c r="C162" s="176">
        <v>1652.31</v>
      </c>
      <c r="D162" s="175" t="s">
        <v>1090</v>
      </c>
      <c r="E162">
        <f>VLOOKUP(A162,РАСЧЕТ!A:W,23,0)</f>
        <v>895.9780303506835</v>
      </c>
      <c r="F162" s="65">
        <f t="shared" si="2"/>
        <v>-756.3319696493164</v>
      </c>
    </row>
    <row r="163" spans="1:6" ht="14.25">
      <c r="A163" s="174" t="s">
        <v>383</v>
      </c>
      <c r="B163" s="175" t="s">
        <v>1023</v>
      </c>
      <c r="C163" s="176">
        <v>3241.35</v>
      </c>
      <c r="D163" s="175" t="s">
        <v>1090</v>
      </c>
      <c r="E163">
        <f>VLOOKUP(A163,РАСЧЕТ!A:W,23,0)</f>
        <v>2972.929472057447</v>
      </c>
      <c r="F163" s="65">
        <f t="shared" si="2"/>
        <v>-268.4205279425528</v>
      </c>
    </row>
    <row r="164" spans="1:6" ht="14.25">
      <c r="A164" s="174" t="s">
        <v>74</v>
      </c>
      <c r="B164" s="175" t="s">
        <v>1024</v>
      </c>
      <c r="C164" s="176">
        <v>2463.57</v>
      </c>
      <c r="D164" s="175" t="s">
        <v>1090</v>
      </c>
      <c r="E164">
        <f>VLOOKUP(A164,РАСЧЕТ!A:W,23,0)</f>
        <v>2212.647782906722</v>
      </c>
      <c r="F164" s="65">
        <f t="shared" si="2"/>
        <v>-250.92221709327805</v>
      </c>
    </row>
    <row r="165" spans="1:6" ht="14.25">
      <c r="A165" s="174" t="s">
        <v>75</v>
      </c>
      <c r="B165" s="175" t="s">
        <v>1025</v>
      </c>
      <c r="C165" s="176">
        <v>1652.31</v>
      </c>
      <c r="D165" s="175" t="s">
        <v>1090</v>
      </c>
      <c r="E165">
        <f>VLOOKUP(A165,РАСЧЕТ!A:W,23,0)</f>
        <v>1350.0064569451597</v>
      </c>
      <c r="F165" s="65">
        <f t="shared" si="2"/>
        <v>-302.30354305484025</v>
      </c>
    </row>
    <row r="166" spans="1:6" ht="14.25">
      <c r="A166" s="174" t="s">
        <v>387</v>
      </c>
      <c r="B166" s="175" t="s">
        <v>1026</v>
      </c>
      <c r="C166" s="176">
        <v>1652.31</v>
      </c>
      <c r="D166" s="175" t="s">
        <v>1090</v>
      </c>
      <c r="E166">
        <f>VLOOKUP(A166,РАСЧЕТ!A:W,23,0)</f>
        <v>1382.1088796839274</v>
      </c>
      <c r="F166" s="65">
        <f t="shared" si="2"/>
        <v>-270.20112031607255</v>
      </c>
    </row>
    <row r="167" spans="1:6" ht="14.25">
      <c r="A167" s="174" t="s">
        <v>79</v>
      </c>
      <c r="B167" s="175" t="s">
        <v>1027</v>
      </c>
      <c r="C167" s="176">
        <v>3241.35</v>
      </c>
      <c r="D167" s="175" t="s">
        <v>1090</v>
      </c>
      <c r="E167">
        <f>VLOOKUP(A167,РАСЧЕТ!A:W,23,0)</f>
        <v>1757.6505955753273</v>
      </c>
      <c r="F167" s="65">
        <f t="shared" si="2"/>
        <v>-1483.6994044246726</v>
      </c>
    </row>
    <row r="168" spans="1:6" ht="14.25">
      <c r="A168" s="174" t="s">
        <v>393</v>
      </c>
      <c r="B168" s="175" t="s">
        <v>1028</v>
      </c>
      <c r="C168" s="176">
        <v>2463.57</v>
      </c>
      <c r="D168" s="175" t="s">
        <v>1090</v>
      </c>
      <c r="E168">
        <f>VLOOKUP(A168,РАСЧЕТ!A:W,23,0)</f>
        <v>1335.895171378722</v>
      </c>
      <c r="F168" s="65">
        <f t="shared" si="2"/>
        <v>-1127.6748286212783</v>
      </c>
    </row>
    <row r="169" spans="1:6" ht="14.25">
      <c r="A169" s="174" t="s">
        <v>106</v>
      </c>
      <c r="B169" s="175" t="s">
        <v>1029</v>
      </c>
      <c r="C169" s="176">
        <v>1652.31</v>
      </c>
      <c r="D169" s="175" t="s">
        <v>1090</v>
      </c>
      <c r="E169">
        <f>VLOOKUP(A169,РАСЧЕТ!A:W,23,0)</f>
        <v>895.9780303506835</v>
      </c>
      <c r="F169" s="65">
        <f t="shared" si="2"/>
        <v>-756.3319696493164</v>
      </c>
    </row>
    <row r="170" spans="1:6" ht="14.25">
      <c r="A170" s="174" t="s">
        <v>107</v>
      </c>
      <c r="B170" s="175" t="s">
        <v>1030</v>
      </c>
      <c r="C170" s="176">
        <v>1652.31</v>
      </c>
      <c r="D170" s="175" t="s">
        <v>1090</v>
      </c>
      <c r="E170">
        <f>VLOOKUP(A170,РАСЧЕТ!A:W,23,0)</f>
        <v>895.9780303506835</v>
      </c>
      <c r="F170" s="65">
        <f t="shared" si="2"/>
        <v>-756.3319696493164</v>
      </c>
    </row>
    <row r="171" spans="1:6" ht="14.25">
      <c r="A171" s="174" t="s">
        <v>81</v>
      </c>
      <c r="B171" s="175" t="s">
        <v>1031</v>
      </c>
      <c r="C171" s="176">
        <v>3241.35</v>
      </c>
      <c r="D171" s="175" t="s">
        <v>1090</v>
      </c>
      <c r="E171">
        <f>VLOOKUP(A171,РАСЧЕТ!A:W,23,0)</f>
        <v>1757.6505955753273</v>
      </c>
      <c r="F171" s="65">
        <f t="shared" si="2"/>
        <v>-1483.6994044246726</v>
      </c>
    </row>
    <row r="172" spans="1:6" ht="14.25">
      <c r="A172" s="174" t="s">
        <v>71</v>
      </c>
      <c r="B172" s="175" t="s">
        <v>1032</v>
      </c>
      <c r="C172" s="176">
        <v>2463.57</v>
      </c>
      <c r="D172" s="175" t="s">
        <v>1090</v>
      </c>
      <c r="E172">
        <f>VLOOKUP(A172,РАСЧЕТ!A:W,23,0)</f>
        <v>142.45308577837378</v>
      </c>
      <c r="F172" s="65">
        <f t="shared" si="2"/>
        <v>-2321.1169142216263</v>
      </c>
    </row>
    <row r="173" spans="1:6" ht="14.25">
      <c r="A173" s="174" t="s">
        <v>72</v>
      </c>
      <c r="B173" s="175" t="s">
        <v>1033</v>
      </c>
      <c r="C173" s="176">
        <v>1652.31</v>
      </c>
      <c r="D173" s="175" t="s">
        <v>1090</v>
      </c>
      <c r="E173">
        <f>VLOOKUP(A173,РАСЧЕТ!A:W,23,0)</f>
        <v>95.54255299939268</v>
      </c>
      <c r="F173" s="65">
        <f t="shared" si="2"/>
        <v>-1556.7674470006073</v>
      </c>
    </row>
    <row r="174" spans="1:6" ht="14.25">
      <c r="A174" s="174" t="s">
        <v>88</v>
      </c>
      <c r="B174" s="175" t="s">
        <v>1034</v>
      </c>
      <c r="C174" s="176">
        <v>1652.31</v>
      </c>
      <c r="D174" s="175" t="s">
        <v>1090</v>
      </c>
      <c r="E174">
        <f>VLOOKUP(A174,РАСЧЕТ!A:W,23,0)</f>
        <v>895.9780303506835</v>
      </c>
      <c r="F174" s="65">
        <f t="shared" si="2"/>
        <v>-756.3319696493164</v>
      </c>
    </row>
    <row r="175" spans="1:6" ht="14.25">
      <c r="A175" s="174" t="s">
        <v>403</v>
      </c>
      <c r="B175" s="175" t="s">
        <v>1035</v>
      </c>
      <c r="C175" s="176">
        <v>3241.35</v>
      </c>
      <c r="D175" s="175" t="s">
        <v>1090</v>
      </c>
      <c r="E175">
        <f>VLOOKUP(A175,РАСЧЕТ!A:W,23,0)</f>
        <v>3584.521782183237</v>
      </c>
      <c r="F175" s="65">
        <f t="shared" si="2"/>
        <v>343.17178218323716</v>
      </c>
    </row>
    <row r="176" spans="1:6" ht="14.25">
      <c r="A176" s="174" t="s">
        <v>91</v>
      </c>
      <c r="B176" s="175" t="s">
        <v>1036</v>
      </c>
      <c r="C176" s="176">
        <v>2463.57</v>
      </c>
      <c r="D176" s="175" t="s">
        <v>1090</v>
      </c>
      <c r="E176">
        <f>VLOOKUP(A176,РАСЧЕТ!A:W,23,0)</f>
        <v>1335.895171378722</v>
      </c>
      <c r="F176" s="65">
        <f t="shared" si="2"/>
        <v>-1127.6748286212783</v>
      </c>
    </row>
    <row r="177" spans="1:6" ht="14.25">
      <c r="A177" s="174" t="s">
        <v>92</v>
      </c>
      <c r="B177" s="175" t="s">
        <v>1037</v>
      </c>
      <c r="C177" s="176">
        <v>1652.31</v>
      </c>
      <c r="D177" s="175" t="s">
        <v>1090</v>
      </c>
      <c r="E177">
        <f>VLOOKUP(A177,РАСЧЕТ!A:W,23,0)</f>
        <v>895.9780303506835</v>
      </c>
      <c r="F177" s="65">
        <f t="shared" si="2"/>
        <v>-756.3319696493164</v>
      </c>
    </row>
    <row r="178" spans="1:6" ht="14.25">
      <c r="A178" s="174" t="s">
        <v>409</v>
      </c>
      <c r="B178" s="175" t="s">
        <v>1038</v>
      </c>
      <c r="C178" s="176">
        <v>1652.31</v>
      </c>
      <c r="D178" s="175" t="s">
        <v>1090</v>
      </c>
      <c r="E178">
        <f>VLOOKUP(A178,РАСЧЕТ!A:W,23,0)</f>
        <v>1649.0528718424664</v>
      </c>
      <c r="F178" s="65">
        <f t="shared" si="2"/>
        <v>-3.2571281575335433</v>
      </c>
    </row>
    <row r="179" spans="1:6" ht="14.25">
      <c r="A179" s="174" t="s">
        <v>411</v>
      </c>
      <c r="B179" s="175" t="s">
        <v>1039</v>
      </c>
      <c r="C179" s="176">
        <v>3241.35</v>
      </c>
      <c r="D179" s="175" t="s">
        <v>1090</v>
      </c>
      <c r="E179">
        <f>VLOOKUP(A179,РАСЧЕТ!A:W,23,0)</f>
        <v>1757.6505955753273</v>
      </c>
      <c r="F179" s="65">
        <f t="shared" si="2"/>
        <v>-1483.6994044246726</v>
      </c>
    </row>
    <row r="180" spans="1:6" ht="14.25">
      <c r="A180" s="174" t="s">
        <v>63</v>
      </c>
      <c r="B180" s="175" t="s">
        <v>1040</v>
      </c>
      <c r="C180" s="176">
        <v>2463.57</v>
      </c>
      <c r="D180" s="175" t="s">
        <v>1090</v>
      </c>
      <c r="E180">
        <f>VLOOKUP(A180,РАСЧЕТ!A:W,23,0)</f>
        <v>1335.895171378722</v>
      </c>
      <c r="F180" s="65">
        <f t="shared" si="2"/>
        <v>-1127.6748286212783</v>
      </c>
    </row>
    <row r="181" spans="1:6" ht="14.25">
      <c r="A181" s="174" t="s">
        <v>70</v>
      </c>
      <c r="B181" s="175" t="s">
        <v>1041</v>
      </c>
      <c r="C181" s="176">
        <v>1652.31</v>
      </c>
      <c r="D181" s="175" t="s">
        <v>1090</v>
      </c>
      <c r="E181">
        <f>VLOOKUP(A181,РАСЧЕТ!A:W,23,0)</f>
        <v>895.9780303506835</v>
      </c>
      <c r="F181" s="65">
        <f t="shared" si="2"/>
        <v>-756.3319696493164</v>
      </c>
    </row>
    <row r="182" spans="1:6" ht="14.25">
      <c r="A182" s="174" t="s">
        <v>413</v>
      </c>
      <c r="B182" s="175" t="s">
        <v>1042</v>
      </c>
      <c r="C182" s="176">
        <v>1652.31</v>
      </c>
      <c r="D182" s="175" t="s">
        <v>1090</v>
      </c>
      <c r="E182">
        <f>VLOOKUP(A182,РАСЧЕТ!A:W,23,0)</f>
        <v>895.9780303506835</v>
      </c>
      <c r="F182" s="65">
        <f t="shared" si="2"/>
        <v>-756.3319696493164</v>
      </c>
    </row>
    <row r="183" spans="1:6" ht="14.25">
      <c r="A183" s="174" t="s">
        <v>78</v>
      </c>
      <c r="B183" s="175" t="s">
        <v>1043</v>
      </c>
      <c r="C183" s="176">
        <v>3241.35</v>
      </c>
      <c r="D183" s="175" t="s">
        <v>1090</v>
      </c>
      <c r="E183">
        <f>VLOOKUP(A183,РАСЧЕТ!A:W,23,0)</f>
        <v>1757.6505955753273</v>
      </c>
      <c r="F183" s="65">
        <f t="shared" si="2"/>
        <v>-1483.6994044246726</v>
      </c>
    </row>
    <row r="184" spans="1:6" ht="14.25">
      <c r="A184" s="174" t="s">
        <v>417</v>
      </c>
      <c r="B184" s="175" t="s">
        <v>1044</v>
      </c>
      <c r="C184" s="176">
        <v>2463.57</v>
      </c>
      <c r="D184" s="175" t="s">
        <v>1090</v>
      </c>
      <c r="E184">
        <f>VLOOKUP(A184,РАСЧЕТ!A:W,23,0)</f>
        <v>1335.895171378722</v>
      </c>
      <c r="F184" s="65">
        <f t="shared" si="2"/>
        <v>-1127.6748286212783</v>
      </c>
    </row>
    <row r="185" spans="1:6" ht="14.25">
      <c r="A185" s="174" t="s">
        <v>419</v>
      </c>
      <c r="B185" s="175" t="s">
        <v>1045</v>
      </c>
      <c r="C185" s="176">
        <v>1652.31</v>
      </c>
      <c r="D185" s="175" t="s">
        <v>1090</v>
      </c>
      <c r="E185">
        <f>VLOOKUP(A185,РАСЧЕТ!A:W,23,0)</f>
        <v>563.0855303230115</v>
      </c>
      <c r="F185" s="65">
        <f t="shared" si="2"/>
        <v>-1089.2244696769885</v>
      </c>
    </row>
    <row r="186" spans="1:6" ht="14.25">
      <c r="A186" s="174" t="s">
        <v>421</v>
      </c>
      <c r="B186" s="175" t="s">
        <v>1046</v>
      </c>
      <c r="C186" s="176">
        <v>1652.31</v>
      </c>
      <c r="D186" s="175" t="s">
        <v>1090</v>
      </c>
      <c r="E186">
        <f>VLOOKUP(A186,РАСЧЕТ!A:W,23,0)</f>
        <v>895.9780303506835</v>
      </c>
      <c r="F186" s="65">
        <f t="shared" si="2"/>
        <v>-756.3319696493164</v>
      </c>
    </row>
    <row r="187" spans="1:6" ht="14.25">
      <c r="A187" s="174" t="s">
        <v>423</v>
      </c>
      <c r="B187" s="175" t="s">
        <v>1047</v>
      </c>
      <c r="C187" s="176">
        <v>3241.35</v>
      </c>
      <c r="D187" s="175" t="s">
        <v>1090</v>
      </c>
      <c r="E187">
        <f>VLOOKUP(A187,РАСЧЕТ!A:W,23,0)</f>
        <v>1757.6505955753273</v>
      </c>
      <c r="F187" s="65">
        <f t="shared" si="2"/>
        <v>-1483.6994044246726</v>
      </c>
    </row>
    <row r="188" spans="1:6" ht="14.25">
      <c r="A188" s="174" t="s">
        <v>425</v>
      </c>
      <c r="B188" s="175" t="s">
        <v>1048</v>
      </c>
      <c r="C188" s="176">
        <v>2463.57</v>
      </c>
      <c r="D188" s="175" t="s">
        <v>1090</v>
      </c>
      <c r="E188">
        <f>VLOOKUP(A188,РАСЧЕТ!A:W,23,0)</f>
        <v>956.5376008717882</v>
      </c>
      <c r="F188" s="65">
        <f t="shared" si="2"/>
        <v>-1507.032399128212</v>
      </c>
    </row>
    <row r="189" spans="1:6" ht="14.25">
      <c r="A189" s="174" t="s">
        <v>427</v>
      </c>
      <c r="B189" s="175" t="s">
        <v>1049</v>
      </c>
      <c r="C189" s="176">
        <v>1652.31</v>
      </c>
      <c r="D189" s="175" t="s">
        <v>1090</v>
      </c>
      <c r="E189">
        <f>VLOOKUP(A189,РАСЧЕТ!A:W,23,0)</f>
        <v>838.8371102585962</v>
      </c>
      <c r="F189" s="65">
        <f t="shared" si="2"/>
        <v>-813.4728897414037</v>
      </c>
    </row>
    <row r="190" spans="1:6" ht="14.25">
      <c r="A190" s="174" t="s">
        <v>429</v>
      </c>
      <c r="B190" s="175" t="s">
        <v>1050</v>
      </c>
      <c r="C190" s="176">
        <v>1652.31</v>
      </c>
      <c r="D190" s="175" t="s">
        <v>1090</v>
      </c>
      <c r="E190">
        <f>VLOOKUP(A190,РАСЧЕТ!A:W,23,0)</f>
        <v>895.9780303506835</v>
      </c>
      <c r="F190" s="65">
        <f t="shared" si="2"/>
        <v>-756.3319696493164</v>
      </c>
    </row>
    <row r="191" spans="1:6" ht="14.25">
      <c r="A191" s="174" t="s">
        <v>98</v>
      </c>
      <c r="B191" s="175" t="s">
        <v>1051</v>
      </c>
      <c r="C191" s="176">
        <v>3140.87</v>
      </c>
      <c r="D191" s="175" t="s">
        <v>1090</v>
      </c>
      <c r="E191">
        <f>VLOOKUP(A191,РАСЧЕТ!A:W,23,0)</f>
        <v>1375.9916787620627</v>
      </c>
      <c r="F191" s="65">
        <f t="shared" si="2"/>
        <v>-1764.8783212379371</v>
      </c>
    </row>
    <row r="192" spans="1:6" ht="14.25">
      <c r="A192" s="174" t="s">
        <v>321</v>
      </c>
      <c r="B192" s="175" t="s">
        <v>1052</v>
      </c>
      <c r="C192" s="176">
        <v>2463.57</v>
      </c>
      <c r="D192" s="175" t="s">
        <v>1090</v>
      </c>
      <c r="E192">
        <f>VLOOKUP(A192,РАСЧЕТ!A:W,23,0)</f>
        <v>1159.0298058394108</v>
      </c>
      <c r="F192" s="65">
        <f t="shared" si="2"/>
        <v>-1304.5401941605894</v>
      </c>
    </row>
    <row r="193" spans="1:6" ht="14.25">
      <c r="A193" s="174" t="s">
        <v>94</v>
      </c>
      <c r="B193" s="175" t="s">
        <v>1053</v>
      </c>
      <c r="C193" s="176">
        <v>1652.31</v>
      </c>
      <c r="D193" s="175" t="s">
        <v>1090</v>
      </c>
      <c r="E193">
        <f>VLOOKUP(A193,РАСЧЕТ!A:W,23,0)</f>
        <v>895.9780303506835</v>
      </c>
      <c r="F193" s="65">
        <f t="shared" si="2"/>
        <v>-756.3319696493164</v>
      </c>
    </row>
    <row r="194" spans="1:6" ht="14.25">
      <c r="A194" s="174" t="s">
        <v>95</v>
      </c>
      <c r="B194" s="175" t="s">
        <v>1054</v>
      </c>
      <c r="C194" s="176">
        <v>1652.31</v>
      </c>
      <c r="D194" s="175" t="s">
        <v>1090</v>
      </c>
      <c r="E194">
        <f>VLOOKUP(A194,РАСЧЕТ!A:W,23,0)</f>
        <v>895.9780303506835</v>
      </c>
      <c r="F194" s="65">
        <f t="shared" si="2"/>
        <v>-756.3319696493164</v>
      </c>
    </row>
    <row r="195" spans="1:6" ht="14.25">
      <c r="A195" s="174" t="s">
        <v>445</v>
      </c>
      <c r="B195" s="175" t="s">
        <v>1055</v>
      </c>
      <c r="C195" s="176">
        <v>3241.35</v>
      </c>
      <c r="D195" s="175" t="s">
        <v>1090</v>
      </c>
      <c r="E195">
        <f>VLOOKUP(A195,РАСЧЕТ!A:W,23,0)</f>
        <v>1757.6505955753273</v>
      </c>
      <c r="F195" s="65">
        <f aca="true" t="shared" si="3" ref="F195:F227">E195-C195</f>
        <v>-1483.6994044246726</v>
      </c>
    </row>
    <row r="196" spans="1:6" ht="14.25">
      <c r="A196" s="174" t="s">
        <v>337</v>
      </c>
      <c r="B196" s="175" t="s">
        <v>1056</v>
      </c>
      <c r="C196" s="176">
        <v>2463.57</v>
      </c>
      <c r="D196" s="175" t="s">
        <v>1090</v>
      </c>
      <c r="E196">
        <f>VLOOKUP(A196,РАСЧЕТ!A:W,23,0)</f>
        <v>1335.895171378722</v>
      </c>
      <c r="F196" s="65">
        <f t="shared" si="3"/>
        <v>-1127.6748286212783</v>
      </c>
    </row>
    <row r="197" spans="1:6" ht="14.25">
      <c r="A197" s="174" t="s">
        <v>339</v>
      </c>
      <c r="B197" s="175" t="s">
        <v>1057</v>
      </c>
      <c r="C197" s="176">
        <v>1652.31</v>
      </c>
      <c r="D197" s="175" t="s">
        <v>1090</v>
      </c>
      <c r="E197">
        <f>VLOOKUP(A197,РАСЧЕТ!A:W,23,0)</f>
        <v>895.9780303506835</v>
      </c>
      <c r="F197" s="65">
        <f t="shared" si="3"/>
        <v>-756.3319696493164</v>
      </c>
    </row>
    <row r="198" spans="1:6" ht="14.25">
      <c r="A198" s="174" t="s">
        <v>345</v>
      </c>
      <c r="B198" s="175" t="s">
        <v>1058</v>
      </c>
      <c r="C198" s="176">
        <v>1652.31</v>
      </c>
      <c r="D198" s="175" t="s">
        <v>1090</v>
      </c>
      <c r="E198">
        <f>VLOOKUP(A198,РАСЧЕТ!A:W,23,0)</f>
        <v>895.9780303506835</v>
      </c>
      <c r="F198" s="65">
        <f t="shared" si="3"/>
        <v>-756.3319696493164</v>
      </c>
    </row>
    <row r="199" spans="1:6" ht="14.25">
      <c r="A199" s="174" t="s">
        <v>349</v>
      </c>
      <c r="B199" s="175" t="s">
        <v>1059</v>
      </c>
      <c r="C199" s="176">
        <v>3241.35</v>
      </c>
      <c r="D199" s="175" t="s">
        <v>1090</v>
      </c>
      <c r="E199">
        <f>VLOOKUP(A199,РАСЧЕТ!A:W,23,0)</f>
        <v>1757.6505955753273</v>
      </c>
      <c r="F199" s="65">
        <f t="shared" si="3"/>
        <v>-1483.6994044246726</v>
      </c>
    </row>
    <row r="200" spans="1:6" ht="14.25">
      <c r="A200" s="174" t="s">
        <v>371</v>
      </c>
      <c r="B200" s="175" t="s">
        <v>1060</v>
      </c>
      <c r="C200" s="176">
        <v>2463.57</v>
      </c>
      <c r="D200" s="175" t="s">
        <v>1090</v>
      </c>
      <c r="E200">
        <f>VLOOKUP(A200,РАСЧЕТ!A:W,23,0)</f>
        <v>1335.895171378722</v>
      </c>
      <c r="F200" s="65">
        <f t="shared" si="3"/>
        <v>-1127.6748286212783</v>
      </c>
    </row>
    <row r="201" spans="1:6" ht="14.25">
      <c r="A201" s="174" t="s">
        <v>377</v>
      </c>
      <c r="B201" s="175" t="s">
        <v>1061</v>
      </c>
      <c r="C201" s="176">
        <v>1652.31</v>
      </c>
      <c r="D201" s="175" t="s">
        <v>1090</v>
      </c>
      <c r="E201">
        <f>VLOOKUP(A201,РАСЧЕТ!A:W,23,0)</f>
        <v>895.9780303506835</v>
      </c>
      <c r="F201" s="65">
        <f t="shared" si="3"/>
        <v>-756.3319696493164</v>
      </c>
    </row>
    <row r="202" spans="1:6" ht="14.25">
      <c r="A202" s="174" t="s">
        <v>385</v>
      </c>
      <c r="B202" s="175" t="s">
        <v>1062</v>
      </c>
      <c r="C202" s="176">
        <v>1652.31</v>
      </c>
      <c r="D202" s="175" t="s">
        <v>1090</v>
      </c>
      <c r="E202">
        <f>VLOOKUP(A202,РАСЧЕТ!A:W,23,0)</f>
        <v>895.9780303506835</v>
      </c>
      <c r="F202" s="65">
        <f t="shared" si="3"/>
        <v>-756.3319696493164</v>
      </c>
    </row>
    <row r="203" spans="1:6" ht="14.25">
      <c r="A203" s="174" t="s">
        <v>90</v>
      </c>
      <c r="B203" s="175" t="s">
        <v>1063</v>
      </c>
      <c r="C203" s="176">
        <v>3241.35</v>
      </c>
      <c r="D203" s="175" t="s">
        <v>1090</v>
      </c>
      <c r="E203">
        <f>VLOOKUP(A203,РАСЧЕТ!A:W,23,0)</f>
        <v>1757.6505955753273</v>
      </c>
      <c r="F203" s="65">
        <f t="shared" si="3"/>
        <v>-1483.6994044246726</v>
      </c>
    </row>
    <row r="204" spans="1:6" ht="14.25">
      <c r="A204" s="174" t="s">
        <v>399</v>
      </c>
      <c r="B204" s="175" t="s">
        <v>1064</v>
      </c>
      <c r="C204" s="176">
        <v>2463.57</v>
      </c>
      <c r="D204" s="175" t="s">
        <v>1090</v>
      </c>
      <c r="E204">
        <f>VLOOKUP(A204,РАСЧЕТ!A:W,23,0)</f>
        <v>2200.300697237964</v>
      </c>
      <c r="F204" s="65">
        <f t="shared" si="3"/>
        <v>-263.2693027620362</v>
      </c>
    </row>
    <row r="205" spans="1:6" ht="14.25">
      <c r="A205" s="174" t="s">
        <v>401</v>
      </c>
      <c r="B205" s="175" t="s">
        <v>1065</v>
      </c>
      <c r="C205" s="176">
        <v>1652.31</v>
      </c>
      <c r="D205" s="175" t="s">
        <v>1090</v>
      </c>
      <c r="E205">
        <f>VLOOKUP(A205,РАСЧЕТ!A:W,23,0)</f>
        <v>95.54255299939268</v>
      </c>
      <c r="F205" s="65">
        <f t="shared" si="3"/>
        <v>-1556.7674470006073</v>
      </c>
    </row>
    <row r="206" spans="1:6" ht="14.25">
      <c r="A206" s="174" t="s">
        <v>405</v>
      </c>
      <c r="B206" s="175" t="s">
        <v>1066</v>
      </c>
      <c r="C206" s="176">
        <v>1652.31</v>
      </c>
      <c r="D206" s="175" t="s">
        <v>1090</v>
      </c>
      <c r="E206">
        <f>VLOOKUP(A206,РАСЧЕТ!A:W,23,0)</f>
        <v>895.9780303506835</v>
      </c>
      <c r="F206" s="65">
        <f t="shared" si="3"/>
        <v>-756.3319696493164</v>
      </c>
    </row>
    <row r="207" spans="1:6" ht="14.25">
      <c r="A207" s="174" t="s">
        <v>676</v>
      </c>
      <c r="B207" s="175" t="s">
        <v>1067</v>
      </c>
      <c r="C207" s="176">
        <v>3241.35</v>
      </c>
      <c r="D207" s="175" t="s">
        <v>1090</v>
      </c>
      <c r="E207">
        <f>VLOOKUP(A207,РАСЧЕТ!A:W,23,0)</f>
        <v>3257.7355814834546</v>
      </c>
      <c r="F207" s="65">
        <f t="shared" si="3"/>
        <v>16.385581483454644</v>
      </c>
    </row>
    <row r="208" spans="1:6" ht="14.25">
      <c r="A208" s="174" t="s">
        <v>415</v>
      </c>
      <c r="B208" s="175" t="s">
        <v>1069</v>
      </c>
      <c r="C208" s="176">
        <v>2463.57</v>
      </c>
      <c r="D208" s="175" t="s">
        <v>1090</v>
      </c>
      <c r="E208">
        <f>VLOOKUP(A208,РАСЧЕТ!A:W,23,0)</f>
        <v>1335.895171378722</v>
      </c>
      <c r="F208" s="65">
        <f t="shared" si="3"/>
        <v>-1127.6748286212783</v>
      </c>
    </row>
    <row r="209" spans="1:6" ht="14.25">
      <c r="A209" s="174" t="s">
        <v>83</v>
      </c>
      <c r="B209" s="175" t="s">
        <v>1070</v>
      </c>
      <c r="C209" s="176">
        <v>1652.31</v>
      </c>
      <c r="D209" s="175" t="s">
        <v>1090</v>
      </c>
      <c r="E209">
        <f>VLOOKUP(A209,РАСЧЕТ!A:W,23,0)</f>
        <v>925.2667099398986</v>
      </c>
      <c r="F209" s="65">
        <f t="shared" si="3"/>
        <v>-727.0432900601013</v>
      </c>
    </row>
    <row r="210" spans="1:6" ht="14.25">
      <c r="A210" s="174" t="s">
        <v>114</v>
      </c>
      <c r="B210" s="175" t="s">
        <v>1071</v>
      </c>
      <c r="C210" s="176">
        <v>1652.31</v>
      </c>
      <c r="D210" s="175" t="s">
        <v>1090</v>
      </c>
      <c r="E210">
        <f>VLOOKUP(A210,РАСЧЕТ!A:W,23,0)</f>
        <v>895.9780303506835</v>
      </c>
      <c r="F210" s="65">
        <f t="shared" si="3"/>
        <v>-756.3319696493164</v>
      </c>
    </row>
    <row r="211" spans="1:6" ht="14.25">
      <c r="A211" s="174" t="s">
        <v>113</v>
      </c>
      <c r="B211" s="175" t="s">
        <v>1072</v>
      </c>
      <c r="C211" s="176">
        <v>3241.35</v>
      </c>
      <c r="D211" s="175" t="s">
        <v>1090</v>
      </c>
      <c r="E211">
        <f>VLOOKUP(A211,РАСЧЕТ!A:W,23,0)</f>
        <v>413.7901824463052</v>
      </c>
      <c r="F211" s="65">
        <f t="shared" si="3"/>
        <v>-2827.5598175536948</v>
      </c>
    </row>
    <row r="212" spans="1:6" ht="14.25">
      <c r="A212" s="174" t="s">
        <v>431</v>
      </c>
      <c r="B212" s="175" t="s">
        <v>1073</v>
      </c>
      <c r="C212" s="176">
        <v>2463.57</v>
      </c>
      <c r="D212" s="175" t="s">
        <v>1090</v>
      </c>
      <c r="E212">
        <f>VLOOKUP(A212,РАСЧЕТ!A:W,23,0)</f>
        <v>1335.895171378722</v>
      </c>
      <c r="F212" s="65">
        <f t="shared" si="3"/>
        <v>-1127.6748286212783</v>
      </c>
    </row>
    <row r="213" spans="1:6" ht="14.25">
      <c r="A213" s="174" t="s">
        <v>433</v>
      </c>
      <c r="B213" s="175" t="s">
        <v>1074</v>
      </c>
      <c r="C213" s="176">
        <v>1652.31</v>
      </c>
      <c r="D213" s="175" t="s">
        <v>1090</v>
      </c>
      <c r="E213">
        <f>VLOOKUP(A213,РАСЧЕТ!A:W,23,0)</f>
        <v>895.9780303506835</v>
      </c>
      <c r="F213" s="65">
        <f t="shared" si="3"/>
        <v>-756.3319696493164</v>
      </c>
    </row>
    <row r="214" spans="1:6" ht="14.25">
      <c r="A214" s="174" t="s">
        <v>435</v>
      </c>
      <c r="B214" s="175" t="s">
        <v>1075</v>
      </c>
      <c r="C214" s="176">
        <v>1652.31</v>
      </c>
      <c r="D214" s="175" t="s">
        <v>1090</v>
      </c>
      <c r="E214">
        <f>VLOOKUP(A214,РАСЧЕТ!A:W,23,0)</f>
        <v>895.9780303506835</v>
      </c>
      <c r="F214" s="65">
        <f t="shared" si="3"/>
        <v>-756.3319696493164</v>
      </c>
    </row>
    <row r="215" spans="1:6" ht="14.25">
      <c r="A215" s="174" t="s">
        <v>69</v>
      </c>
      <c r="B215" s="175" t="s">
        <v>1076</v>
      </c>
      <c r="C215" s="176">
        <v>3241.35</v>
      </c>
      <c r="D215" s="175" t="s">
        <v>1090</v>
      </c>
      <c r="E215">
        <f>VLOOKUP(A215,РАСЧЕТ!A:W,23,0)</f>
        <v>1757.6505955753273</v>
      </c>
      <c r="F215" s="65">
        <f t="shared" si="3"/>
        <v>-1483.6994044246726</v>
      </c>
    </row>
    <row r="216" spans="1:6" ht="14.25">
      <c r="A216" s="174" t="s">
        <v>65</v>
      </c>
      <c r="B216" s="175" t="s">
        <v>1077</v>
      </c>
      <c r="C216" s="176">
        <v>2463.57</v>
      </c>
      <c r="D216" s="175" t="s">
        <v>1090</v>
      </c>
      <c r="E216">
        <f>VLOOKUP(A216,РАСЧЕТ!A:W,23,0)</f>
        <v>1335.895171378722</v>
      </c>
      <c r="F216" s="65">
        <f t="shared" si="3"/>
        <v>-1127.6748286212783</v>
      </c>
    </row>
    <row r="217" spans="1:6" ht="14.25">
      <c r="A217" s="174" t="s">
        <v>437</v>
      </c>
      <c r="B217" s="175" t="s">
        <v>1078</v>
      </c>
      <c r="C217" s="176">
        <v>1652.31</v>
      </c>
      <c r="D217" s="175" t="s">
        <v>1090</v>
      </c>
      <c r="E217">
        <f>VLOOKUP(A217,РАСЧЕТ!A:W,23,0)</f>
        <v>895.9780303506835</v>
      </c>
      <c r="F217" s="65">
        <f t="shared" si="3"/>
        <v>-756.3319696493164</v>
      </c>
    </row>
    <row r="218" spans="1:6" ht="14.25">
      <c r="A218" s="174" t="s">
        <v>66</v>
      </c>
      <c r="B218" s="175" t="s">
        <v>1079</v>
      </c>
      <c r="C218" s="176">
        <v>1652.31</v>
      </c>
      <c r="D218" s="175" t="s">
        <v>1090</v>
      </c>
      <c r="E218">
        <f>VLOOKUP(A218,РАСЧЕТ!A:W,23,0)</f>
        <v>895.9780303506835</v>
      </c>
      <c r="F218" s="65">
        <f t="shared" si="3"/>
        <v>-756.3319696493164</v>
      </c>
    </row>
    <row r="219" spans="1:6" ht="14.25">
      <c r="A219" s="174" t="s">
        <v>103</v>
      </c>
      <c r="B219" s="175" t="s">
        <v>1080</v>
      </c>
      <c r="C219" s="176">
        <v>3241.35</v>
      </c>
      <c r="D219" s="175" t="s">
        <v>1090</v>
      </c>
      <c r="E219">
        <f>VLOOKUP(A219,РАСЧЕТ!A:W,23,0)</f>
        <v>1757.6505955753273</v>
      </c>
      <c r="F219" s="65">
        <f t="shared" si="3"/>
        <v>-1483.6994044246726</v>
      </c>
    </row>
    <row r="220" spans="1:6" ht="14.25">
      <c r="A220" s="174" t="s">
        <v>439</v>
      </c>
      <c r="B220" s="175" t="s">
        <v>1081</v>
      </c>
      <c r="C220" s="176">
        <v>2463.57</v>
      </c>
      <c r="D220" s="175" t="s">
        <v>1090</v>
      </c>
      <c r="E220">
        <f>VLOOKUP(A220,РАСЧЕТ!A:W,23,0)</f>
        <v>1335.895171378722</v>
      </c>
      <c r="F220" s="65">
        <f t="shared" si="3"/>
        <v>-1127.6748286212783</v>
      </c>
    </row>
    <row r="221" spans="1:6" ht="14.25">
      <c r="A221" s="174" t="s">
        <v>441</v>
      </c>
      <c r="B221" s="175" t="s">
        <v>1082</v>
      </c>
      <c r="C221" s="176">
        <v>1652.31</v>
      </c>
      <c r="D221" s="175" t="s">
        <v>1090</v>
      </c>
      <c r="E221">
        <f>VLOOKUP(A221,РАСЧЕТ!A:W,23,0)</f>
        <v>605.4771911190792</v>
      </c>
      <c r="F221" s="65">
        <f t="shared" si="3"/>
        <v>-1046.8328088809208</v>
      </c>
    </row>
    <row r="222" spans="1:6" ht="14.25">
      <c r="A222" s="174" t="s">
        <v>84</v>
      </c>
      <c r="B222" s="175" t="s">
        <v>1083</v>
      </c>
      <c r="C222" s="176">
        <v>1652.31</v>
      </c>
      <c r="D222" s="175" t="s">
        <v>1090</v>
      </c>
      <c r="E222">
        <f>VLOOKUP(A222,РАСЧЕТ!A:W,23,0)</f>
        <v>895.9780303506835</v>
      </c>
      <c r="F222" s="65">
        <f t="shared" si="3"/>
        <v>-756.3319696493164</v>
      </c>
    </row>
    <row r="223" spans="1:6" ht="14.25">
      <c r="A223" s="174" t="s">
        <v>671</v>
      </c>
      <c r="B223" s="175" t="s">
        <v>1084</v>
      </c>
      <c r="C223" s="176">
        <v>3241.35</v>
      </c>
      <c r="D223" s="175" t="s">
        <v>1090</v>
      </c>
      <c r="E223">
        <f>VLOOKUP(A223,РАСЧЕТ!A:W,23,0)</f>
        <v>1757.6505955753273</v>
      </c>
      <c r="F223" s="65">
        <f t="shared" si="3"/>
        <v>-1483.6994044246726</v>
      </c>
    </row>
    <row r="224" spans="1:6" ht="14.25">
      <c r="A224" s="174" t="s">
        <v>80</v>
      </c>
      <c r="B224" s="175" t="s">
        <v>1085</v>
      </c>
      <c r="C224" s="176">
        <v>2463.57</v>
      </c>
      <c r="D224" s="175" t="s">
        <v>1090</v>
      </c>
      <c r="E224">
        <f>VLOOKUP(A224,РАСЧЕТ!A:W,23,0)</f>
        <v>1335.895171378722</v>
      </c>
      <c r="F224" s="65">
        <f t="shared" si="3"/>
        <v>-1127.6748286212783</v>
      </c>
    </row>
    <row r="225" spans="1:6" ht="14.25">
      <c r="A225" s="174" t="s">
        <v>99</v>
      </c>
      <c r="B225" s="175" t="s">
        <v>1086</v>
      </c>
      <c r="C225" s="176">
        <v>1652.31</v>
      </c>
      <c r="D225" s="175" t="s">
        <v>1090</v>
      </c>
      <c r="E225">
        <f>VLOOKUP(A225,РАСЧЕТ!A:W,23,0)</f>
        <v>949.1377422328306</v>
      </c>
      <c r="F225" s="65">
        <f t="shared" si="3"/>
        <v>-703.1722577671693</v>
      </c>
    </row>
    <row r="226" spans="1:6" ht="14.25">
      <c r="A226" s="174" t="s">
        <v>115</v>
      </c>
      <c r="B226" s="175" t="s">
        <v>1087</v>
      </c>
      <c r="C226" s="176">
        <v>1652.31</v>
      </c>
      <c r="D226" s="175" t="s">
        <v>1090</v>
      </c>
      <c r="E226">
        <f>VLOOKUP(A226,РАСЧЕТ!A:W,23,0)</f>
        <v>895.9780303506835</v>
      </c>
      <c r="F226" s="65">
        <f t="shared" si="3"/>
        <v>-756.3319696493164</v>
      </c>
    </row>
    <row r="227" spans="1:6" ht="14.25">
      <c r="A227" s="174" t="s">
        <v>443</v>
      </c>
      <c r="B227" s="175" t="s">
        <v>1088</v>
      </c>
      <c r="C227" s="176">
        <v>3241.35</v>
      </c>
      <c r="D227" s="175" t="s">
        <v>1090</v>
      </c>
      <c r="E227">
        <f>VLOOKUP(A227,РАСЧЕТ!A:W,23,0)</f>
        <v>1757.6505955753273</v>
      </c>
      <c r="F227" s="65">
        <f t="shared" si="3"/>
        <v>-1483.6994044246726</v>
      </c>
    </row>
    <row r="228" spans="1:5" ht="14.25">
      <c r="A228" s="172"/>
      <c r="B228" s="173"/>
      <c r="C228" s="173" t="s">
        <v>1091</v>
      </c>
      <c r="D228" s="173"/>
      <c r="E228">
        <f>SUM(E2:E227)</f>
        <v>268097.20995999966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187">
      <selection activeCell="B2" sqref="B2:B227"/>
    </sheetView>
  </sheetViews>
  <sheetFormatPr defaultColWidth="9.140625" defaultRowHeight="15"/>
  <cols>
    <col min="1" max="1" width="15.00390625" style="0" bestFit="1" customWidth="1"/>
    <col min="2" max="2" width="19.28125" style="0" bestFit="1" customWidth="1"/>
    <col min="4" max="4" width="38.00390625" style="0" bestFit="1" customWidth="1"/>
  </cols>
  <sheetData>
    <row r="1" spans="1:4" ht="14.25">
      <c r="A1" s="177" t="s">
        <v>449</v>
      </c>
      <c r="B1" s="178" t="s">
        <v>858</v>
      </c>
      <c r="C1" s="178" t="s">
        <v>859</v>
      </c>
      <c r="D1" s="177" t="s">
        <v>860</v>
      </c>
    </row>
    <row r="2" spans="1:6" ht="14.25">
      <c r="A2" s="179" t="s">
        <v>138</v>
      </c>
      <c r="B2" s="180" t="s">
        <v>861</v>
      </c>
      <c r="C2" s="181">
        <v>3241.35</v>
      </c>
      <c r="D2" s="180" t="s">
        <v>1092</v>
      </c>
      <c r="E2">
        <f>VLOOKUP(A2,РАСЧЕТ!A:X,24,0)</f>
        <v>2053.5022864786447</v>
      </c>
      <c r="F2" s="65">
        <f>E2-C2</f>
        <v>-1187.8477135213552</v>
      </c>
    </row>
    <row r="3" spans="1:6" ht="14.25">
      <c r="A3" s="179" t="s">
        <v>156</v>
      </c>
      <c r="B3" s="180" t="s">
        <v>863</v>
      </c>
      <c r="C3" s="181">
        <v>1652.31</v>
      </c>
      <c r="D3" s="180" t="s">
        <v>1092</v>
      </c>
      <c r="E3">
        <f>VLOOKUP(A3,РАСЧЕТ!A:X,24,0)</f>
        <v>649.2101249717102</v>
      </c>
      <c r="F3" s="65">
        <f aca="true" t="shared" si="0" ref="F3:F66">E3-C3</f>
        <v>-1003.0998750282897</v>
      </c>
    </row>
    <row r="4" spans="1:6" ht="14.25">
      <c r="A4" s="179" t="s">
        <v>162</v>
      </c>
      <c r="B4" s="180" t="s">
        <v>864</v>
      </c>
      <c r="C4" s="181">
        <v>2604.99</v>
      </c>
      <c r="D4" s="180" t="s">
        <v>1092</v>
      </c>
      <c r="E4">
        <f>VLOOKUP(A4,РАСЧЕТ!A:X,24,0)</f>
        <v>2227.2728561282906</v>
      </c>
      <c r="F4" s="65">
        <f t="shared" si="0"/>
        <v>-377.71714387170914</v>
      </c>
    </row>
    <row r="5" spans="1:6" ht="14.25">
      <c r="A5" s="179" t="s">
        <v>178</v>
      </c>
      <c r="B5" s="180" t="s">
        <v>865</v>
      </c>
      <c r="C5" s="181">
        <v>3241.35</v>
      </c>
      <c r="D5" s="180" t="s">
        <v>1092</v>
      </c>
      <c r="E5">
        <f>VLOOKUP(A5,РАСЧЕТ!A:X,24,0)</f>
        <v>2053.5022864786447</v>
      </c>
      <c r="F5" s="65">
        <f t="shared" si="0"/>
        <v>-1187.8477135213552</v>
      </c>
    </row>
    <row r="6" spans="1:6" ht="14.25">
      <c r="A6" s="179" t="s">
        <v>190</v>
      </c>
      <c r="B6" s="180" t="s">
        <v>866</v>
      </c>
      <c r="C6" s="181">
        <v>1652.31</v>
      </c>
      <c r="D6" s="180" t="s">
        <v>1092</v>
      </c>
      <c r="E6">
        <f>VLOOKUP(A6,РАСЧЕТ!A:X,24,0)</f>
        <v>1187.7574517628473</v>
      </c>
      <c r="F6" s="65">
        <f t="shared" si="0"/>
        <v>-464.5525482371527</v>
      </c>
    </row>
    <row r="7" spans="1:6" ht="14.25">
      <c r="A7" s="179" t="s">
        <v>259</v>
      </c>
      <c r="B7" s="180" t="s">
        <v>867</v>
      </c>
      <c r="C7" s="181">
        <v>1652.31</v>
      </c>
      <c r="D7" s="180" t="s">
        <v>1092</v>
      </c>
      <c r="E7">
        <f>VLOOKUP(A7,РАСЧЕТ!A:X,24,0)</f>
        <v>1046.7910622233276</v>
      </c>
      <c r="F7" s="65">
        <f t="shared" si="0"/>
        <v>-605.5189377766724</v>
      </c>
    </row>
    <row r="8" spans="1:6" ht="14.25">
      <c r="A8" s="179" t="s">
        <v>263</v>
      </c>
      <c r="B8" s="180" t="s">
        <v>868</v>
      </c>
      <c r="C8" s="181">
        <v>2463.57</v>
      </c>
      <c r="D8" s="180" t="s">
        <v>1092</v>
      </c>
      <c r="E8">
        <f>VLOOKUP(A8,РАСЧЕТ!A:X,24,0)</f>
        <v>1560.7560432248715</v>
      </c>
      <c r="F8" s="65">
        <f t="shared" si="0"/>
        <v>-902.8139567751286</v>
      </c>
    </row>
    <row r="9" spans="1:6" ht="14.25">
      <c r="A9" s="179" t="s">
        <v>298</v>
      </c>
      <c r="B9" s="180" t="s">
        <v>869</v>
      </c>
      <c r="C9" s="181">
        <v>3241.35</v>
      </c>
      <c r="D9" s="180" t="s">
        <v>1092</v>
      </c>
      <c r="E9">
        <f>VLOOKUP(A9,РАСЧЕТ!A:X,24,0)</f>
        <v>2053.5022864786447</v>
      </c>
      <c r="F9" s="65">
        <f t="shared" si="0"/>
        <v>-1187.8477135213552</v>
      </c>
    </row>
    <row r="10" spans="1:6" ht="14.25">
      <c r="A10" s="179" t="s">
        <v>101</v>
      </c>
      <c r="B10" s="180" t="s">
        <v>870</v>
      </c>
      <c r="C10" s="181">
        <v>1652.31</v>
      </c>
      <c r="D10" s="180" t="s">
        <v>1092</v>
      </c>
      <c r="E10">
        <f>VLOOKUP(A10,РАСЧЕТ!A:X,24,0)</f>
        <v>1046.7910622233276</v>
      </c>
      <c r="F10" s="65">
        <f t="shared" si="0"/>
        <v>-605.5189377766724</v>
      </c>
    </row>
    <row r="11" spans="1:6" ht="14.25">
      <c r="A11" s="179" t="s">
        <v>316</v>
      </c>
      <c r="B11" s="180" t="s">
        <v>871</v>
      </c>
      <c r="C11" s="181">
        <v>1652.31</v>
      </c>
      <c r="D11" s="180" t="s">
        <v>1092</v>
      </c>
      <c r="E11">
        <f>VLOOKUP(A11,РАСЧЕТ!A:X,24,0)</f>
        <v>1046.7910622233276</v>
      </c>
      <c r="F11" s="65">
        <f t="shared" si="0"/>
        <v>-605.5189377766724</v>
      </c>
    </row>
    <row r="12" spans="1:6" ht="14.25">
      <c r="A12" s="179" t="s">
        <v>180</v>
      </c>
      <c r="B12" s="180" t="s">
        <v>872</v>
      </c>
      <c r="C12" s="181">
        <v>2463.57</v>
      </c>
      <c r="D12" s="180" t="s">
        <v>1092</v>
      </c>
      <c r="E12">
        <f>VLOOKUP(A12,РАСЧЕТ!A:X,24,0)</f>
        <v>1560.7560432248715</v>
      </c>
      <c r="F12" s="65">
        <f t="shared" si="0"/>
        <v>-902.8139567751286</v>
      </c>
    </row>
    <row r="13" spans="1:6" ht="14.25">
      <c r="A13" s="179" t="s">
        <v>188</v>
      </c>
      <c r="B13" s="180" t="s">
        <v>873</v>
      </c>
      <c r="C13" s="181">
        <v>3241.35</v>
      </c>
      <c r="D13" s="180" t="s">
        <v>1092</v>
      </c>
      <c r="E13">
        <f>VLOOKUP(A13,РАСЧЕТ!A:X,24,0)</f>
        <v>2053.5022864786447</v>
      </c>
      <c r="F13" s="65">
        <f t="shared" si="0"/>
        <v>-1187.8477135213552</v>
      </c>
    </row>
    <row r="14" spans="1:6" ht="14.25">
      <c r="A14" s="179" t="s">
        <v>194</v>
      </c>
      <c r="B14" s="180" t="s">
        <v>874</v>
      </c>
      <c r="C14" s="181">
        <v>1652.31</v>
      </c>
      <c r="D14" s="180" t="s">
        <v>1092</v>
      </c>
      <c r="E14">
        <f>VLOOKUP(A14,РАСЧЕТ!A:X,24,0)</f>
        <v>1046.7910622233276</v>
      </c>
      <c r="F14" s="65">
        <f t="shared" si="0"/>
        <v>-605.5189377766724</v>
      </c>
    </row>
    <row r="15" spans="1:6" ht="14.25">
      <c r="A15" s="179" t="s">
        <v>202</v>
      </c>
      <c r="B15" s="180" t="s">
        <v>875</v>
      </c>
      <c r="C15" s="181">
        <v>1652.31</v>
      </c>
      <c r="D15" s="180" t="s">
        <v>1092</v>
      </c>
      <c r="E15">
        <f>VLOOKUP(A15,РАСЧЕТ!A:X,24,0)</f>
        <v>1046.7910622233276</v>
      </c>
      <c r="F15" s="65">
        <f t="shared" si="0"/>
        <v>-605.5189377766724</v>
      </c>
    </row>
    <row r="16" spans="1:6" ht="14.25">
      <c r="A16" s="179" t="s">
        <v>208</v>
      </c>
      <c r="B16" s="180" t="s">
        <v>876</v>
      </c>
      <c r="C16" s="181">
        <v>2463.57</v>
      </c>
      <c r="D16" s="180" t="s">
        <v>1092</v>
      </c>
      <c r="E16">
        <f>VLOOKUP(A16,РАСЧЕТ!A:X,24,0)</f>
        <v>1560.7560432248715</v>
      </c>
      <c r="F16" s="65">
        <f t="shared" si="0"/>
        <v>-902.8139567751286</v>
      </c>
    </row>
    <row r="17" spans="1:6" ht="14.25">
      <c r="A17" s="179" t="s">
        <v>213</v>
      </c>
      <c r="B17" s="180" t="s">
        <v>877</v>
      </c>
      <c r="C17" s="181">
        <v>3241.35</v>
      </c>
      <c r="D17" s="180" t="s">
        <v>1092</v>
      </c>
      <c r="E17">
        <f>VLOOKUP(A17,РАСЧЕТ!A:X,24,0)</f>
        <v>2053.5022864786447</v>
      </c>
      <c r="F17" s="65">
        <f t="shared" si="0"/>
        <v>-1187.8477135213552</v>
      </c>
    </row>
    <row r="18" spans="1:6" ht="14.25">
      <c r="A18" s="179" t="s">
        <v>215</v>
      </c>
      <c r="B18" s="180" t="s">
        <v>878</v>
      </c>
      <c r="C18" s="181">
        <v>1652.31</v>
      </c>
      <c r="D18" s="180" t="s">
        <v>1092</v>
      </c>
      <c r="E18">
        <f>VLOOKUP(A18,РАСЧЕТ!A:X,24,0)</f>
        <v>1046.7910622233276</v>
      </c>
      <c r="F18" s="65">
        <f t="shared" si="0"/>
        <v>-605.5189377766724</v>
      </c>
    </row>
    <row r="19" spans="1:6" ht="14.25">
      <c r="A19" s="179" t="s">
        <v>229</v>
      </c>
      <c r="B19" s="180" t="s">
        <v>879</v>
      </c>
      <c r="C19" s="181">
        <v>1652.31</v>
      </c>
      <c r="D19" s="180" t="s">
        <v>1092</v>
      </c>
      <c r="E19">
        <f>VLOOKUP(A19,РАСЧЕТ!A:X,24,0)</f>
        <v>1046.7910622233276</v>
      </c>
      <c r="F19" s="65">
        <f t="shared" si="0"/>
        <v>-605.5189377766724</v>
      </c>
    </row>
    <row r="20" spans="1:6" ht="14.25">
      <c r="A20" s="179" t="s">
        <v>268</v>
      </c>
      <c r="B20" s="180" t="s">
        <v>880</v>
      </c>
      <c r="C20" s="181">
        <v>2463.57</v>
      </c>
      <c r="D20" s="180" t="s">
        <v>1092</v>
      </c>
      <c r="E20">
        <f>VLOOKUP(A20,РАСЧЕТ!A:X,24,0)</f>
        <v>1560.7560432248715</v>
      </c>
      <c r="F20" s="65">
        <f t="shared" si="0"/>
        <v>-902.8139567751286</v>
      </c>
    </row>
    <row r="21" spans="1:6" ht="14.25">
      <c r="A21" s="179" t="s">
        <v>276</v>
      </c>
      <c r="B21" s="180" t="s">
        <v>881</v>
      </c>
      <c r="C21" s="181">
        <v>3241.35</v>
      </c>
      <c r="D21" s="180" t="s">
        <v>1092</v>
      </c>
      <c r="E21">
        <f>VLOOKUP(A21,РАСЧЕТ!A:X,24,0)</f>
        <v>2053.5022864786447</v>
      </c>
      <c r="F21" s="65">
        <f t="shared" si="0"/>
        <v>-1187.8477135213552</v>
      </c>
    </row>
    <row r="22" spans="1:6" ht="14.25">
      <c r="A22" s="179" t="s">
        <v>150</v>
      </c>
      <c r="B22" s="180" t="s">
        <v>882</v>
      </c>
      <c r="C22" s="181">
        <v>1652.31</v>
      </c>
      <c r="D22" s="180" t="s">
        <v>1092</v>
      </c>
      <c r="E22">
        <f>VLOOKUP(A22,РАСЧЕТ!A:X,24,0)</f>
        <v>111.62448983555842</v>
      </c>
      <c r="F22" s="65">
        <f t="shared" si="0"/>
        <v>-1540.6855101644414</v>
      </c>
    </row>
    <row r="23" spans="1:6" ht="14.25">
      <c r="A23" s="179" t="s">
        <v>152</v>
      </c>
      <c r="B23" s="180" t="s">
        <v>883</v>
      </c>
      <c r="C23" s="181">
        <v>1652.31</v>
      </c>
      <c r="D23" s="180" t="s">
        <v>1092</v>
      </c>
      <c r="E23">
        <f>VLOOKUP(A23,РАСЧЕТ!A:X,24,0)</f>
        <v>670.3673413813623</v>
      </c>
      <c r="F23" s="65">
        <f t="shared" si="0"/>
        <v>-981.9426586186377</v>
      </c>
    </row>
    <row r="24" spans="1:6" ht="14.25">
      <c r="A24" s="179" t="s">
        <v>160</v>
      </c>
      <c r="B24" s="180" t="s">
        <v>884</v>
      </c>
      <c r="C24" s="181">
        <v>2463.57</v>
      </c>
      <c r="D24" s="180" t="s">
        <v>1092</v>
      </c>
      <c r="E24">
        <f>VLOOKUP(A24,РАСЧЕТ!A:X,24,0)</f>
        <v>1868.6253380407684</v>
      </c>
      <c r="F24" s="65">
        <f t="shared" si="0"/>
        <v>-594.9446619592318</v>
      </c>
    </row>
    <row r="25" spans="1:6" ht="14.25">
      <c r="A25" s="179" t="s">
        <v>164</v>
      </c>
      <c r="B25" s="180" t="s">
        <v>885</v>
      </c>
      <c r="C25" s="181">
        <v>3241.35</v>
      </c>
      <c r="D25" s="180" t="s">
        <v>1092</v>
      </c>
      <c r="E25">
        <f>VLOOKUP(A25,РАСЧЕТ!A:X,24,0)</f>
        <v>2053.5022864786447</v>
      </c>
      <c r="F25" s="65">
        <f t="shared" si="0"/>
        <v>-1187.8477135213552</v>
      </c>
    </row>
    <row r="26" spans="1:6" ht="14.25">
      <c r="A26" s="179" t="s">
        <v>231</v>
      </c>
      <c r="B26" s="180" t="s">
        <v>886</v>
      </c>
      <c r="C26" s="181">
        <v>1652.31</v>
      </c>
      <c r="D26" s="180" t="s">
        <v>1092</v>
      </c>
      <c r="E26">
        <f>VLOOKUP(A26,РАСЧЕТ!A:X,24,0)</f>
        <v>707.8733159257455</v>
      </c>
      <c r="F26" s="65">
        <f t="shared" si="0"/>
        <v>-944.4366840742545</v>
      </c>
    </row>
    <row r="27" spans="1:6" ht="14.25">
      <c r="A27" s="179" t="s">
        <v>176</v>
      </c>
      <c r="B27" s="180" t="s">
        <v>887</v>
      </c>
      <c r="C27" s="181">
        <v>1652.31</v>
      </c>
      <c r="D27" s="180" t="s">
        <v>1092</v>
      </c>
      <c r="E27">
        <f>VLOOKUP(A27,РАСЧЕТ!A:X,24,0)</f>
        <v>503.99468506910205</v>
      </c>
      <c r="F27" s="65">
        <f t="shared" si="0"/>
        <v>-1148.3153149308978</v>
      </c>
    </row>
    <row r="28" spans="1:6" ht="14.25">
      <c r="A28" s="179" t="s">
        <v>186</v>
      </c>
      <c r="B28" s="180" t="s">
        <v>888</v>
      </c>
      <c r="C28" s="181">
        <v>2463.57</v>
      </c>
      <c r="D28" s="180" t="s">
        <v>1092</v>
      </c>
      <c r="E28">
        <f>VLOOKUP(A28,РАСЧЕТ!A:X,24,0)</f>
        <v>1128.1227637029558</v>
      </c>
      <c r="F28" s="65">
        <f t="shared" si="0"/>
        <v>-1335.4472362970444</v>
      </c>
    </row>
    <row r="29" spans="1:6" ht="14.25">
      <c r="A29" s="179" t="s">
        <v>235</v>
      </c>
      <c r="B29" s="180" t="s">
        <v>889</v>
      </c>
      <c r="C29" s="181">
        <v>3241.35</v>
      </c>
      <c r="D29" s="180" t="s">
        <v>1092</v>
      </c>
      <c r="E29">
        <f>VLOOKUP(A29,РАСЧЕТ!A:X,24,0)</f>
        <v>2053.5022864786447</v>
      </c>
      <c r="F29" s="65">
        <f t="shared" si="0"/>
        <v>-1187.8477135213552</v>
      </c>
    </row>
    <row r="30" spans="1:6" ht="14.25">
      <c r="A30" s="179" t="s">
        <v>237</v>
      </c>
      <c r="B30" s="180" t="s">
        <v>890</v>
      </c>
      <c r="C30" s="181">
        <v>1652.31</v>
      </c>
      <c r="D30" s="180" t="s">
        <v>1092</v>
      </c>
      <c r="E30">
        <f>VLOOKUP(A30,РАСЧЕТ!A:X,24,0)</f>
        <v>1046.7910622233276</v>
      </c>
      <c r="F30" s="65">
        <f t="shared" si="0"/>
        <v>-605.5189377766724</v>
      </c>
    </row>
    <row r="31" spans="1:6" ht="14.25">
      <c r="A31" s="179" t="s">
        <v>239</v>
      </c>
      <c r="B31" s="180" t="s">
        <v>891</v>
      </c>
      <c r="C31" s="181">
        <v>1652.31</v>
      </c>
      <c r="D31" s="180" t="s">
        <v>1092</v>
      </c>
      <c r="E31">
        <f>VLOOKUP(A31,РАСЧЕТ!A:X,24,0)</f>
        <v>1046.7910622233276</v>
      </c>
      <c r="F31" s="65">
        <f t="shared" si="0"/>
        <v>-605.5189377766724</v>
      </c>
    </row>
    <row r="32" spans="1:6" ht="14.25">
      <c r="A32" s="179" t="s">
        <v>136</v>
      </c>
      <c r="B32" s="180" t="s">
        <v>892</v>
      </c>
      <c r="C32" s="181">
        <v>2463.57</v>
      </c>
      <c r="D32" s="180" t="s">
        <v>1092</v>
      </c>
      <c r="E32">
        <f>VLOOKUP(A32,РАСЧЕТ!A:X,24,0)</f>
        <v>1560.7560432248715</v>
      </c>
      <c r="F32" s="65">
        <f t="shared" si="0"/>
        <v>-902.8139567751286</v>
      </c>
    </row>
    <row r="33" spans="1:6" ht="14.25">
      <c r="A33" s="179" t="s">
        <v>154</v>
      </c>
      <c r="B33" s="180" t="s">
        <v>893</v>
      </c>
      <c r="C33" s="181">
        <v>3241.35</v>
      </c>
      <c r="D33" s="180" t="s">
        <v>1092</v>
      </c>
      <c r="E33">
        <f>VLOOKUP(A33,РАСЧЕТ!A:X,24,0)</f>
        <v>2053.5022864786447</v>
      </c>
      <c r="F33" s="65">
        <f t="shared" si="0"/>
        <v>-1187.8477135213552</v>
      </c>
    </row>
    <row r="34" spans="1:6" ht="14.25">
      <c r="A34" s="179" t="s">
        <v>170</v>
      </c>
      <c r="B34" s="180" t="s">
        <v>894</v>
      </c>
      <c r="C34" s="181">
        <v>1652.31</v>
      </c>
      <c r="D34" s="180" t="s">
        <v>1092</v>
      </c>
      <c r="E34">
        <f>VLOOKUP(A34,РАСЧЕТ!A:X,24,0)</f>
        <v>1046.7910622233276</v>
      </c>
      <c r="F34" s="65">
        <f t="shared" si="0"/>
        <v>-605.5189377766724</v>
      </c>
    </row>
    <row r="35" spans="1:6" ht="14.25">
      <c r="A35" s="179" t="s">
        <v>172</v>
      </c>
      <c r="B35" s="180" t="s">
        <v>895</v>
      </c>
      <c r="C35" s="181">
        <v>1652.31</v>
      </c>
      <c r="D35" s="180" t="s">
        <v>1092</v>
      </c>
      <c r="E35">
        <f>VLOOKUP(A35,РАСЧЕТ!A:X,24,0)</f>
        <v>1046.7910622233276</v>
      </c>
      <c r="F35" s="65">
        <f t="shared" si="0"/>
        <v>-605.5189377766724</v>
      </c>
    </row>
    <row r="36" spans="1:6" ht="14.25">
      <c r="A36" s="179" t="s">
        <v>196</v>
      </c>
      <c r="B36" s="180" t="s">
        <v>896</v>
      </c>
      <c r="C36" s="181">
        <v>2463.57</v>
      </c>
      <c r="D36" s="180" t="s">
        <v>1092</v>
      </c>
      <c r="E36">
        <f>VLOOKUP(A36,РАСЧЕТ!A:X,24,0)</f>
        <v>1560.7560432248715</v>
      </c>
      <c r="F36" s="65">
        <f t="shared" si="0"/>
        <v>-902.8139567751286</v>
      </c>
    </row>
    <row r="37" spans="1:6" ht="14.25">
      <c r="A37" s="179" t="s">
        <v>200</v>
      </c>
      <c r="B37" s="180" t="s">
        <v>897</v>
      </c>
      <c r="C37" s="181">
        <v>3241.35</v>
      </c>
      <c r="D37" s="180" t="s">
        <v>1092</v>
      </c>
      <c r="E37">
        <f>VLOOKUP(A37,РАСЧЕТ!A:X,24,0)</f>
        <v>2053.5022864786447</v>
      </c>
      <c r="F37" s="65">
        <f t="shared" si="0"/>
        <v>-1187.8477135213552</v>
      </c>
    </row>
    <row r="38" spans="1:6" ht="14.25">
      <c r="A38" s="179" t="s">
        <v>241</v>
      </c>
      <c r="B38" s="180" t="s">
        <v>898</v>
      </c>
      <c r="C38" s="181">
        <v>1652.31</v>
      </c>
      <c r="D38" s="180" t="s">
        <v>1092</v>
      </c>
      <c r="E38">
        <f>VLOOKUP(A38,РАСЧЕТ!A:X,24,0)</f>
        <v>1046.7910622233276</v>
      </c>
      <c r="F38" s="65">
        <f t="shared" si="0"/>
        <v>-605.5189377766724</v>
      </c>
    </row>
    <row r="39" spans="1:6" ht="14.25">
      <c r="A39" s="179" t="s">
        <v>245</v>
      </c>
      <c r="B39" s="180" t="s">
        <v>899</v>
      </c>
      <c r="C39" s="181">
        <v>1652.31</v>
      </c>
      <c r="D39" s="180" t="s">
        <v>1092</v>
      </c>
      <c r="E39">
        <f>VLOOKUP(A39,РАСЧЕТ!A:X,24,0)</f>
        <v>1046.7910622233276</v>
      </c>
      <c r="F39" s="65">
        <f t="shared" si="0"/>
        <v>-605.5189377766724</v>
      </c>
    </row>
    <row r="40" spans="1:6" ht="14.25">
      <c r="A40" s="179" t="s">
        <v>274</v>
      </c>
      <c r="B40" s="180" t="s">
        <v>900</v>
      </c>
      <c r="C40" s="181">
        <v>2463.57</v>
      </c>
      <c r="D40" s="180" t="s">
        <v>1092</v>
      </c>
      <c r="E40">
        <f>VLOOKUP(A40,РАСЧЕТ!A:X,24,0)</f>
        <v>1382.0093606187768</v>
      </c>
      <c r="F40" s="65">
        <f t="shared" si="0"/>
        <v>-1081.5606393812234</v>
      </c>
    </row>
    <row r="41" spans="1:6" ht="14.25">
      <c r="A41" s="179" t="s">
        <v>284</v>
      </c>
      <c r="B41" s="180" t="s">
        <v>901</v>
      </c>
      <c r="C41" s="181">
        <v>3241.35</v>
      </c>
      <c r="D41" s="180" t="s">
        <v>1092</v>
      </c>
      <c r="E41">
        <f>VLOOKUP(A41,РАСЧЕТ!A:X,24,0)</f>
        <v>2053.5022864786447</v>
      </c>
      <c r="F41" s="65">
        <f t="shared" si="0"/>
        <v>-1187.8477135213552</v>
      </c>
    </row>
    <row r="42" spans="1:6" ht="14.25">
      <c r="A42" s="179" t="s">
        <v>144</v>
      </c>
      <c r="B42" s="180" t="s">
        <v>902</v>
      </c>
      <c r="C42" s="181">
        <v>1652.31</v>
      </c>
      <c r="D42" s="180" t="s">
        <v>1092</v>
      </c>
      <c r="E42">
        <f>VLOOKUP(A42,РАСЧЕТ!A:X,24,0)</f>
        <v>1272.3863174014537</v>
      </c>
      <c r="F42" s="65">
        <f t="shared" si="0"/>
        <v>-379.9236825985463</v>
      </c>
    </row>
    <row r="43" spans="1:6" ht="14.25">
      <c r="A43" s="179" t="s">
        <v>166</v>
      </c>
      <c r="B43" s="180" t="s">
        <v>903</v>
      </c>
      <c r="C43" s="181">
        <v>1652.31</v>
      </c>
      <c r="D43" s="180" t="s">
        <v>1092</v>
      </c>
      <c r="E43">
        <f>VLOOKUP(A43,РАСЧЕТ!A:X,24,0)</f>
        <v>1046.7910622233276</v>
      </c>
      <c r="F43" s="65">
        <f t="shared" si="0"/>
        <v>-605.5189377766724</v>
      </c>
    </row>
    <row r="44" spans="1:6" ht="14.25">
      <c r="A44" s="179" t="s">
        <v>168</v>
      </c>
      <c r="B44" s="180" t="s">
        <v>904</v>
      </c>
      <c r="C44" s="181">
        <v>2463.57</v>
      </c>
      <c r="D44" s="180" t="s">
        <v>1092</v>
      </c>
      <c r="E44">
        <f>VLOOKUP(A44,РАСЧЕТ!A:X,24,0)</f>
        <v>1560.7560432248715</v>
      </c>
      <c r="F44" s="65">
        <f t="shared" si="0"/>
        <v>-902.8139567751286</v>
      </c>
    </row>
    <row r="45" spans="1:6" ht="14.25">
      <c r="A45" s="179" t="s">
        <v>174</v>
      </c>
      <c r="B45" s="180" t="s">
        <v>905</v>
      </c>
      <c r="C45" s="181">
        <v>3241.35</v>
      </c>
      <c r="D45" s="180" t="s">
        <v>1092</v>
      </c>
      <c r="E45">
        <f>VLOOKUP(A45,РАСЧЕТ!A:X,24,0)</f>
        <v>2364.2206437974523</v>
      </c>
      <c r="F45" s="65">
        <f t="shared" si="0"/>
        <v>-877.1293562025476</v>
      </c>
    </row>
    <row r="46" spans="1:6" ht="14.25">
      <c r="A46" s="179" t="s">
        <v>233</v>
      </c>
      <c r="B46" s="180" t="s">
        <v>906</v>
      </c>
      <c r="C46" s="181">
        <v>1652.31</v>
      </c>
      <c r="D46" s="180" t="s">
        <v>1092</v>
      </c>
      <c r="E46">
        <f>VLOOKUP(A46,РАСЧЕТ!A:X,24,0)</f>
        <v>113.5478731455257</v>
      </c>
      <c r="F46" s="65">
        <f t="shared" si="0"/>
        <v>-1538.7621268544742</v>
      </c>
    </row>
    <row r="47" spans="1:6" ht="14.25">
      <c r="A47" s="179" t="s">
        <v>73</v>
      </c>
      <c r="B47" s="180" t="s">
        <v>907</v>
      </c>
      <c r="C47" s="181">
        <v>1652.31</v>
      </c>
      <c r="D47" s="180" t="s">
        <v>1092</v>
      </c>
      <c r="E47">
        <f>VLOOKUP(A47,РАСЧЕТ!A:X,24,0)</f>
        <v>1046.7910622233276</v>
      </c>
      <c r="F47" s="65">
        <f t="shared" si="0"/>
        <v>-605.5189377766724</v>
      </c>
    </row>
    <row r="48" spans="1:6" ht="14.25">
      <c r="A48" s="179" t="s">
        <v>243</v>
      </c>
      <c r="B48" s="180" t="s">
        <v>908</v>
      </c>
      <c r="C48" s="181">
        <v>2463.57</v>
      </c>
      <c r="D48" s="180" t="s">
        <v>1092</v>
      </c>
      <c r="E48">
        <f>VLOOKUP(A48,РАСЧЕТ!A:X,24,0)</f>
        <v>1560.7560432248715</v>
      </c>
      <c r="F48" s="65">
        <f t="shared" si="0"/>
        <v>-902.8139567751286</v>
      </c>
    </row>
    <row r="49" spans="1:6" ht="14.25">
      <c r="A49" s="179" t="s">
        <v>251</v>
      </c>
      <c r="B49" s="180" t="s">
        <v>909</v>
      </c>
      <c r="C49" s="181">
        <v>3241.35</v>
      </c>
      <c r="D49" s="180" t="s">
        <v>1092</v>
      </c>
      <c r="E49">
        <f>VLOOKUP(A49,РАСЧЕТ!A:X,24,0)</f>
        <v>1180.6667240084325</v>
      </c>
      <c r="F49" s="65">
        <f t="shared" si="0"/>
        <v>-2060.6832759915674</v>
      </c>
    </row>
    <row r="50" spans="1:6" ht="14.25">
      <c r="A50" s="179" t="s">
        <v>255</v>
      </c>
      <c r="B50" s="180" t="s">
        <v>910</v>
      </c>
      <c r="C50" s="181">
        <v>1652.31</v>
      </c>
      <c r="D50" s="180" t="s">
        <v>1092</v>
      </c>
      <c r="E50">
        <f>VLOOKUP(A50,РАСЧЕТ!A:X,24,0)</f>
        <v>1528.196297627245</v>
      </c>
      <c r="F50" s="65">
        <f t="shared" si="0"/>
        <v>-124.11370237275491</v>
      </c>
    </row>
    <row r="51" spans="1:6" ht="14.25">
      <c r="A51" s="179" t="s">
        <v>261</v>
      </c>
      <c r="B51" s="180" t="s">
        <v>911</v>
      </c>
      <c r="C51" s="181">
        <v>1652.31</v>
      </c>
      <c r="D51" s="180" t="s">
        <v>1092</v>
      </c>
      <c r="E51">
        <f>VLOOKUP(A51,РАСЧЕТ!A:X,24,0)</f>
        <v>1046.7910622233276</v>
      </c>
      <c r="F51" s="65">
        <f t="shared" si="0"/>
        <v>-605.5189377766724</v>
      </c>
    </row>
    <row r="52" spans="1:6" ht="14.25">
      <c r="A52" s="179" t="s">
        <v>204</v>
      </c>
      <c r="B52" s="180" t="s">
        <v>912</v>
      </c>
      <c r="C52" s="181">
        <v>2463.57</v>
      </c>
      <c r="D52" s="180" t="s">
        <v>1092</v>
      </c>
      <c r="E52">
        <f>VLOOKUP(A52,РАСЧЕТ!A:X,24,0)</f>
        <v>1560.7560432248715</v>
      </c>
      <c r="F52" s="65">
        <f t="shared" si="0"/>
        <v>-902.8139567751286</v>
      </c>
    </row>
    <row r="53" spans="1:6" ht="14.25">
      <c r="A53" s="179" t="s">
        <v>206</v>
      </c>
      <c r="B53" s="180" t="s">
        <v>913</v>
      </c>
      <c r="C53" s="181">
        <v>3241.35</v>
      </c>
      <c r="D53" s="180" t="s">
        <v>1092</v>
      </c>
      <c r="E53">
        <f>VLOOKUP(A53,РАСЧЕТ!A:X,24,0)</f>
        <v>2294.3056604801054</v>
      </c>
      <c r="F53" s="65">
        <f t="shared" si="0"/>
        <v>-947.0443395198945</v>
      </c>
    </row>
    <row r="54" spans="1:6" ht="14.25">
      <c r="A54" s="179" t="s">
        <v>210</v>
      </c>
      <c r="B54" s="180" t="s">
        <v>914</v>
      </c>
      <c r="C54" s="181">
        <v>1652.31</v>
      </c>
      <c r="D54" s="180" t="s">
        <v>1092</v>
      </c>
      <c r="E54">
        <f>VLOOKUP(A54,РАСЧЕТ!A:X,24,0)</f>
        <v>1046.7910622233276</v>
      </c>
      <c r="F54" s="65">
        <f t="shared" si="0"/>
        <v>-605.5189377766724</v>
      </c>
    </row>
    <row r="55" spans="1:6" ht="14.25">
      <c r="A55" s="179" t="s">
        <v>447</v>
      </c>
      <c r="B55" s="180" t="s">
        <v>915</v>
      </c>
      <c r="C55" s="181">
        <v>1652.31</v>
      </c>
      <c r="D55" s="180" t="s">
        <v>1092</v>
      </c>
      <c r="E55">
        <f>VLOOKUP(A55,РАСЧЕТ!A:X,24,0)</f>
        <v>1046.7910622233276</v>
      </c>
      <c r="F55" s="65">
        <f t="shared" si="0"/>
        <v>-605.5189377766724</v>
      </c>
    </row>
    <row r="56" spans="1:6" ht="14.25">
      <c r="A56" s="179" t="s">
        <v>217</v>
      </c>
      <c r="B56" s="180" t="s">
        <v>916</v>
      </c>
      <c r="C56" s="181">
        <v>2463.57</v>
      </c>
      <c r="D56" s="180" t="s">
        <v>1092</v>
      </c>
      <c r="E56">
        <f>VLOOKUP(A56,РАСЧЕТ!A:X,24,0)</f>
        <v>3051.5060736713012</v>
      </c>
      <c r="F56" s="65">
        <f t="shared" si="0"/>
        <v>587.9360736713011</v>
      </c>
    </row>
    <row r="57" spans="1:6" ht="14.25">
      <c r="A57" s="179" t="s">
        <v>219</v>
      </c>
      <c r="B57" s="180" t="s">
        <v>917</v>
      </c>
      <c r="C57" s="181">
        <v>3241.35</v>
      </c>
      <c r="D57" s="180" t="s">
        <v>1092</v>
      </c>
      <c r="E57">
        <f>VLOOKUP(A57,РАСЧЕТ!A:X,24,0)</f>
        <v>1168.1647324936332</v>
      </c>
      <c r="F57" s="65">
        <f t="shared" si="0"/>
        <v>-2073.1852675063665</v>
      </c>
    </row>
    <row r="58" spans="1:6" ht="14.25">
      <c r="A58" s="179" t="s">
        <v>221</v>
      </c>
      <c r="B58" s="180" t="s">
        <v>918</v>
      </c>
      <c r="C58" s="181">
        <v>1652.31</v>
      </c>
      <c r="D58" s="180" t="s">
        <v>1092</v>
      </c>
      <c r="E58">
        <f>VLOOKUP(A58,РАСЧЕТ!A:X,24,0)</f>
        <v>1046.7910622233276</v>
      </c>
      <c r="F58" s="65">
        <f t="shared" si="0"/>
        <v>-605.5189377766724</v>
      </c>
    </row>
    <row r="59" spans="1:6" ht="14.25">
      <c r="A59" s="179" t="s">
        <v>223</v>
      </c>
      <c r="B59" s="180" t="s">
        <v>919</v>
      </c>
      <c r="C59" s="181">
        <v>1652.31</v>
      </c>
      <c r="D59" s="180" t="s">
        <v>1092</v>
      </c>
      <c r="E59">
        <f>VLOOKUP(A59,РАСЧЕТ!A:X,24,0)</f>
        <v>1046.7910622233276</v>
      </c>
      <c r="F59" s="65">
        <f t="shared" si="0"/>
        <v>-605.5189377766724</v>
      </c>
    </row>
    <row r="60" spans="1:6" ht="14.25">
      <c r="A60" s="179" t="s">
        <v>225</v>
      </c>
      <c r="B60" s="180" t="s">
        <v>920</v>
      </c>
      <c r="C60" s="181">
        <v>2463.57</v>
      </c>
      <c r="D60" s="180" t="s">
        <v>1092</v>
      </c>
      <c r="E60">
        <f>VLOOKUP(A60,РАСЧЕТ!A:X,24,0)</f>
        <v>1560.7560432248715</v>
      </c>
      <c r="F60" s="65">
        <f t="shared" si="0"/>
        <v>-902.8139567751286</v>
      </c>
    </row>
    <row r="61" spans="1:6" ht="14.25">
      <c r="A61" s="179" t="s">
        <v>227</v>
      </c>
      <c r="B61" s="180" t="s">
        <v>921</v>
      </c>
      <c r="C61" s="181">
        <v>3241.35</v>
      </c>
      <c r="D61" s="180" t="s">
        <v>1092</v>
      </c>
      <c r="E61">
        <f>VLOOKUP(A61,РАСЧЕТ!A:X,24,0)</f>
        <v>2917.4818529098493</v>
      </c>
      <c r="F61" s="65">
        <f t="shared" si="0"/>
        <v>-323.8681470901506</v>
      </c>
    </row>
    <row r="62" spans="1:6" ht="14.25">
      <c r="A62" s="179" t="s">
        <v>117</v>
      </c>
      <c r="B62" s="180" t="s">
        <v>922</v>
      </c>
      <c r="C62" s="181">
        <v>1652.31</v>
      </c>
      <c r="D62" s="180" t="s">
        <v>1092</v>
      </c>
      <c r="E62">
        <f>VLOOKUP(A62,РАСЧЕТ!A:X,24,0)</f>
        <v>1046.7910622233276</v>
      </c>
      <c r="F62" s="65">
        <f t="shared" si="0"/>
        <v>-605.5189377766724</v>
      </c>
    </row>
    <row r="63" spans="1:6" ht="14.25">
      <c r="A63" s="179" t="s">
        <v>119</v>
      </c>
      <c r="B63" s="180" t="s">
        <v>923</v>
      </c>
      <c r="C63" s="181">
        <v>1652.31</v>
      </c>
      <c r="D63" s="180" t="s">
        <v>1092</v>
      </c>
      <c r="E63">
        <f>VLOOKUP(A63,РАСЧЕТ!A:X,24,0)</f>
        <v>1046.7910622233276</v>
      </c>
      <c r="F63" s="65">
        <f t="shared" si="0"/>
        <v>-605.5189377766724</v>
      </c>
    </row>
    <row r="64" spans="1:6" ht="14.25">
      <c r="A64" s="179" t="s">
        <v>121</v>
      </c>
      <c r="B64" s="180" t="s">
        <v>924</v>
      </c>
      <c r="C64" s="181">
        <v>2463.57</v>
      </c>
      <c r="D64" s="180" t="s">
        <v>1092</v>
      </c>
      <c r="E64">
        <f>VLOOKUP(A64,РАСЧЕТ!A:X,24,0)</f>
        <v>1560.7560432248715</v>
      </c>
      <c r="F64" s="65">
        <f t="shared" si="0"/>
        <v>-902.8139567751286</v>
      </c>
    </row>
    <row r="65" spans="1:6" ht="14.25">
      <c r="A65" s="179" t="s">
        <v>123</v>
      </c>
      <c r="B65" s="180" t="s">
        <v>925</v>
      </c>
      <c r="C65" s="181">
        <v>3241.35</v>
      </c>
      <c r="D65" s="180" t="s">
        <v>1092</v>
      </c>
      <c r="E65">
        <f>VLOOKUP(A65,РАСЧЕТ!A:X,24,0)</f>
        <v>2814.5808458265415</v>
      </c>
      <c r="F65" s="65">
        <f t="shared" si="0"/>
        <v>-426.76915417345845</v>
      </c>
    </row>
    <row r="66" spans="1:6" ht="14.25">
      <c r="A66" s="179" t="s">
        <v>127</v>
      </c>
      <c r="B66" s="180" t="s">
        <v>926</v>
      </c>
      <c r="C66" s="181">
        <v>1652.31</v>
      </c>
      <c r="D66" s="180" t="s">
        <v>1092</v>
      </c>
      <c r="E66">
        <f>VLOOKUP(A66,РАСЧЕТ!A:X,24,0)</f>
        <v>1046.7910622233276</v>
      </c>
      <c r="F66" s="65">
        <f t="shared" si="0"/>
        <v>-605.5189377766724</v>
      </c>
    </row>
    <row r="67" spans="1:6" ht="14.25">
      <c r="A67" s="179" t="s">
        <v>129</v>
      </c>
      <c r="B67" s="180" t="s">
        <v>927</v>
      </c>
      <c r="C67" s="181">
        <v>1652.31</v>
      </c>
      <c r="D67" s="180" t="s">
        <v>1092</v>
      </c>
      <c r="E67">
        <f>VLOOKUP(A67,РАСЧЕТ!A:X,24,0)</f>
        <v>1046.7910622233276</v>
      </c>
      <c r="F67" s="65">
        <f aca="true" t="shared" si="1" ref="F67:F130">E67-C67</f>
        <v>-605.5189377766724</v>
      </c>
    </row>
    <row r="68" spans="1:6" ht="14.25">
      <c r="A68" s="179" t="s">
        <v>192</v>
      </c>
      <c r="B68" s="180" t="s">
        <v>928</v>
      </c>
      <c r="C68" s="181">
        <v>2463.57</v>
      </c>
      <c r="D68" s="180" t="s">
        <v>1092</v>
      </c>
      <c r="E68">
        <f>VLOOKUP(A68,РАСЧЕТ!A:X,24,0)</f>
        <v>1560.7560432248715</v>
      </c>
      <c r="F68" s="65">
        <f t="shared" si="1"/>
        <v>-902.8139567751286</v>
      </c>
    </row>
    <row r="69" spans="1:6" ht="14.25">
      <c r="A69" s="179" t="s">
        <v>131</v>
      </c>
      <c r="B69" s="180" t="s">
        <v>929</v>
      </c>
      <c r="C69" s="181">
        <v>3241.35</v>
      </c>
      <c r="D69" s="180" t="s">
        <v>1092</v>
      </c>
      <c r="E69">
        <f>VLOOKUP(A69,РАСЧЕТ!A:X,24,0)</f>
        <v>2053.5022864786447</v>
      </c>
      <c r="F69" s="65">
        <f t="shared" si="1"/>
        <v>-1187.8477135213552</v>
      </c>
    </row>
    <row r="70" spans="1:6" ht="14.25">
      <c r="A70" s="179" t="s">
        <v>133</v>
      </c>
      <c r="B70" s="180" t="s">
        <v>930</v>
      </c>
      <c r="C70" s="181">
        <v>1652.31</v>
      </c>
      <c r="D70" s="180" t="s">
        <v>1092</v>
      </c>
      <c r="E70">
        <f>VLOOKUP(A70,РАСЧЕТ!A:X,24,0)</f>
        <v>1046.7910622233276</v>
      </c>
      <c r="F70" s="65">
        <f t="shared" si="1"/>
        <v>-605.5189377766724</v>
      </c>
    </row>
    <row r="71" spans="1:6" ht="14.25">
      <c r="A71" s="179" t="s">
        <v>674</v>
      </c>
      <c r="B71" s="180" t="s">
        <v>931</v>
      </c>
      <c r="C71" s="181">
        <v>1652.31</v>
      </c>
      <c r="D71" s="180" t="s">
        <v>1092</v>
      </c>
      <c r="E71">
        <f>VLOOKUP(A71,РАСЧЕТ!A:X,24,0)</f>
        <v>1046.7910622233276</v>
      </c>
      <c r="F71" s="65">
        <f t="shared" si="1"/>
        <v>-605.5189377766724</v>
      </c>
    </row>
    <row r="72" spans="1:6" ht="14.25">
      <c r="A72" s="179" t="s">
        <v>198</v>
      </c>
      <c r="B72" s="180" t="s">
        <v>932</v>
      </c>
      <c r="C72" s="181">
        <v>2463.57</v>
      </c>
      <c r="D72" s="180" t="s">
        <v>1092</v>
      </c>
      <c r="E72">
        <f>VLOOKUP(A72,РАСЧЕТ!A:X,24,0)</f>
        <v>1560.7560432248715</v>
      </c>
      <c r="F72" s="65">
        <f t="shared" si="1"/>
        <v>-902.8139567751286</v>
      </c>
    </row>
    <row r="73" spans="1:6" ht="14.25">
      <c r="A73" s="179" t="s">
        <v>282</v>
      </c>
      <c r="B73" s="180" t="s">
        <v>933</v>
      </c>
      <c r="C73" s="181">
        <v>3241.35</v>
      </c>
      <c r="D73" s="180" t="s">
        <v>1092</v>
      </c>
      <c r="E73">
        <f>VLOOKUP(A73,РАСЧЕТ!A:X,24,0)</f>
        <v>2053.5022864786447</v>
      </c>
      <c r="F73" s="65">
        <f t="shared" si="1"/>
        <v>-1187.8477135213552</v>
      </c>
    </row>
    <row r="74" spans="1:6" ht="14.25">
      <c r="A74" s="179" t="s">
        <v>116</v>
      </c>
      <c r="B74" s="180" t="s">
        <v>934</v>
      </c>
      <c r="C74" s="181">
        <v>1652.31</v>
      </c>
      <c r="D74" s="180" t="s">
        <v>1092</v>
      </c>
      <c r="E74">
        <f>VLOOKUP(A74,РАСЧЕТ!A:X,24,0)</f>
        <v>1046.7910622233276</v>
      </c>
      <c r="F74" s="65">
        <f t="shared" si="1"/>
        <v>-605.5189377766724</v>
      </c>
    </row>
    <row r="75" spans="1:6" ht="14.25">
      <c r="A75" s="179" t="s">
        <v>296</v>
      </c>
      <c r="B75" s="180" t="s">
        <v>935</v>
      </c>
      <c r="C75" s="181">
        <v>1652.31</v>
      </c>
      <c r="D75" s="180" t="s">
        <v>1092</v>
      </c>
      <c r="E75">
        <f>VLOOKUP(A75,РАСЧЕТ!A:X,24,0)</f>
        <v>1046.7910622233276</v>
      </c>
      <c r="F75" s="65">
        <f t="shared" si="1"/>
        <v>-605.5189377766724</v>
      </c>
    </row>
    <row r="76" spans="1:6" ht="14.25">
      <c r="A76" s="179" t="s">
        <v>300</v>
      </c>
      <c r="B76" s="180" t="s">
        <v>936</v>
      </c>
      <c r="C76" s="181">
        <v>2463.57</v>
      </c>
      <c r="D76" s="180" t="s">
        <v>1092</v>
      </c>
      <c r="E76">
        <f>VLOOKUP(A76,РАСЧЕТ!A:X,24,0)</f>
        <v>1560.7560432248715</v>
      </c>
      <c r="F76" s="65">
        <f t="shared" si="1"/>
        <v>-902.8139567751286</v>
      </c>
    </row>
    <row r="77" spans="1:6" ht="14.25">
      <c r="A77" s="179" t="s">
        <v>302</v>
      </c>
      <c r="B77" s="180" t="s">
        <v>937</v>
      </c>
      <c r="C77" s="181">
        <v>2463.57</v>
      </c>
      <c r="D77" s="180" t="s">
        <v>1092</v>
      </c>
      <c r="E77">
        <f>VLOOKUP(A77,РАСЧЕТ!A:X,24,0)</f>
        <v>1560.7560432248715</v>
      </c>
      <c r="F77" s="65">
        <f t="shared" si="1"/>
        <v>-902.8139567751286</v>
      </c>
    </row>
    <row r="78" spans="1:6" ht="14.25">
      <c r="A78" s="179" t="s">
        <v>304</v>
      </c>
      <c r="B78" s="180" t="s">
        <v>938</v>
      </c>
      <c r="C78" s="181">
        <v>1652.31</v>
      </c>
      <c r="D78" s="180" t="s">
        <v>1092</v>
      </c>
      <c r="E78">
        <f>VLOOKUP(A78,РАСЧЕТ!A:X,24,0)</f>
        <v>1046.7910622233276</v>
      </c>
      <c r="F78" s="65">
        <f t="shared" si="1"/>
        <v>-605.5189377766724</v>
      </c>
    </row>
    <row r="79" spans="1:6" ht="14.25">
      <c r="A79" s="179" t="s">
        <v>306</v>
      </c>
      <c r="B79" s="180" t="s">
        <v>939</v>
      </c>
      <c r="C79" s="181">
        <v>2604.99</v>
      </c>
      <c r="D79" s="180" t="s">
        <v>1092</v>
      </c>
      <c r="E79">
        <f>VLOOKUP(A79,РАСЧЕТ!A:X,24,0)</f>
        <v>1650.346269271012</v>
      </c>
      <c r="F79" s="65">
        <f t="shared" si="1"/>
        <v>-954.6437307289877</v>
      </c>
    </row>
    <row r="80" spans="1:6" ht="14.25">
      <c r="A80" s="179" t="s">
        <v>310</v>
      </c>
      <c r="B80" s="180" t="s">
        <v>940</v>
      </c>
      <c r="C80" s="181">
        <v>2463.57</v>
      </c>
      <c r="D80" s="180" t="s">
        <v>1092</v>
      </c>
      <c r="E80">
        <f>VLOOKUP(A80,РАСЧЕТ!A:X,24,0)</f>
        <v>1560.7560432248715</v>
      </c>
      <c r="F80" s="65">
        <f t="shared" si="1"/>
        <v>-902.8139567751286</v>
      </c>
    </row>
    <row r="81" spans="1:6" ht="14.25">
      <c r="A81" s="179" t="s">
        <v>312</v>
      </c>
      <c r="B81" s="180" t="s">
        <v>941</v>
      </c>
      <c r="C81" s="181">
        <v>1652.31</v>
      </c>
      <c r="D81" s="180" t="s">
        <v>1092</v>
      </c>
      <c r="E81">
        <f>VLOOKUP(A81,РАСЧЕТ!A:X,24,0)</f>
        <v>1046.7910622233276</v>
      </c>
      <c r="F81" s="65">
        <f t="shared" si="1"/>
        <v>-605.5189377766724</v>
      </c>
    </row>
    <row r="82" spans="1:6" ht="14.25">
      <c r="A82" s="179" t="s">
        <v>184</v>
      </c>
      <c r="B82" s="180" t="s">
        <v>942</v>
      </c>
      <c r="C82" s="181">
        <v>1652.31</v>
      </c>
      <c r="D82" s="180" t="s">
        <v>1092</v>
      </c>
      <c r="E82">
        <f>VLOOKUP(A82,РАСЧЕТ!A:X,24,0)</f>
        <v>1046.7910622233276</v>
      </c>
      <c r="F82" s="65">
        <f t="shared" si="1"/>
        <v>-605.5189377766724</v>
      </c>
    </row>
    <row r="83" spans="1:6" ht="14.25">
      <c r="A83" s="179" t="s">
        <v>265</v>
      </c>
      <c r="B83" s="180" t="s">
        <v>943</v>
      </c>
      <c r="C83" s="181">
        <v>2463.57</v>
      </c>
      <c r="D83" s="180" t="s">
        <v>1092</v>
      </c>
      <c r="E83">
        <f>VLOOKUP(A83,РАСЧЕТ!A:X,24,0)</f>
        <v>1560.7560432248715</v>
      </c>
      <c r="F83" s="65">
        <f t="shared" si="1"/>
        <v>-902.8139567751286</v>
      </c>
    </row>
    <row r="84" spans="1:6" ht="14.25">
      <c r="A84" s="179" t="s">
        <v>270</v>
      </c>
      <c r="B84" s="180" t="s">
        <v>944</v>
      </c>
      <c r="C84" s="181">
        <v>2463.57</v>
      </c>
      <c r="D84" s="180" t="s">
        <v>1092</v>
      </c>
      <c r="E84">
        <f>VLOOKUP(A84,РАСЧЕТ!A:X,24,0)</f>
        <v>1560.7560432248715</v>
      </c>
      <c r="F84" s="65">
        <f t="shared" si="1"/>
        <v>-902.8139567751286</v>
      </c>
    </row>
    <row r="85" spans="1:6" ht="14.25">
      <c r="A85" s="179" t="s">
        <v>272</v>
      </c>
      <c r="B85" s="180" t="s">
        <v>945</v>
      </c>
      <c r="C85" s="181">
        <v>1652.31</v>
      </c>
      <c r="D85" s="180" t="s">
        <v>1092</v>
      </c>
      <c r="E85">
        <f>VLOOKUP(A85,РАСЧЕТ!A:X,24,0)</f>
        <v>1046.7910622233276</v>
      </c>
      <c r="F85" s="65">
        <f t="shared" si="1"/>
        <v>-605.5189377766724</v>
      </c>
    </row>
    <row r="86" spans="1:6" ht="14.25">
      <c r="A86" s="179" t="s">
        <v>278</v>
      </c>
      <c r="B86" s="180" t="s">
        <v>946</v>
      </c>
      <c r="C86" s="181">
        <v>1652.31</v>
      </c>
      <c r="D86" s="180" t="s">
        <v>1092</v>
      </c>
      <c r="E86">
        <f>VLOOKUP(A86,РАСЧЕТ!A:X,24,0)</f>
        <v>1046.7910622233276</v>
      </c>
      <c r="F86" s="65">
        <f t="shared" si="1"/>
        <v>-605.5189377766724</v>
      </c>
    </row>
    <row r="87" spans="1:6" ht="14.25">
      <c r="A87" s="179" t="s">
        <v>288</v>
      </c>
      <c r="B87" s="180" t="s">
        <v>947</v>
      </c>
      <c r="C87" s="181">
        <v>2463.57</v>
      </c>
      <c r="D87" s="180" t="s">
        <v>1092</v>
      </c>
      <c r="E87">
        <f>VLOOKUP(A87,РАСЧЕТ!A:X,24,0)</f>
        <v>1560.7560432248715</v>
      </c>
      <c r="F87" s="65">
        <f t="shared" si="1"/>
        <v>-902.8139567751286</v>
      </c>
    </row>
    <row r="88" spans="1:6" ht="14.25">
      <c r="A88" s="179" t="s">
        <v>292</v>
      </c>
      <c r="B88" s="180" t="s">
        <v>948</v>
      </c>
      <c r="C88" s="181">
        <v>2463.57</v>
      </c>
      <c r="D88" s="180" t="s">
        <v>1092</v>
      </c>
      <c r="E88">
        <f>VLOOKUP(A88,РАСЧЕТ!A:X,24,0)</f>
        <v>1560.7560432248715</v>
      </c>
      <c r="F88" s="65">
        <f t="shared" si="1"/>
        <v>-902.8139567751286</v>
      </c>
    </row>
    <row r="89" spans="1:6" ht="14.25">
      <c r="A89" s="179" t="s">
        <v>294</v>
      </c>
      <c r="B89" s="180" t="s">
        <v>949</v>
      </c>
      <c r="C89" s="181">
        <v>1652.31</v>
      </c>
      <c r="D89" s="180" t="s">
        <v>1092</v>
      </c>
      <c r="E89">
        <f>VLOOKUP(A89,РАСЧЕТ!A:X,24,0)</f>
        <v>1046.7910622233276</v>
      </c>
      <c r="F89" s="65">
        <f t="shared" si="1"/>
        <v>-605.5189377766724</v>
      </c>
    </row>
    <row r="90" spans="1:6" ht="14.25">
      <c r="A90" s="179" t="s">
        <v>308</v>
      </c>
      <c r="B90" s="180" t="s">
        <v>950</v>
      </c>
      <c r="C90" s="181">
        <v>1652.31</v>
      </c>
      <c r="D90" s="180" t="s">
        <v>1092</v>
      </c>
      <c r="E90">
        <f>VLOOKUP(A90,РАСЧЕТ!A:X,24,0)</f>
        <v>1046.7910622233276</v>
      </c>
      <c r="F90" s="65">
        <f t="shared" si="1"/>
        <v>-605.5189377766724</v>
      </c>
    </row>
    <row r="91" spans="1:6" ht="14.25">
      <c r="A91" s="179" t="s">
        <v>314</v>
      </c>
      <c r="B91" s="180" t="s">
        <v>951</v>
      </c>
      <c r="C91" s="181">
        <v>2463.57</v>
      </c>
      <c r="D91" s="180" t="s">
        <v>1092</v>
      </c>
      <c r="E91">
        <f>VLOOKUP(A91,РАСЧЕТ!A:X,24,0)</f>
        <v>407.8157141198107</v>
      </c>
      <c r="F91" s="65">
        <f t="shared" si="1"/>
        <v>-2055.7542858801894</v>
      </c>
    </row>
    <row r="92" spans="1:6" ht="14.25">
      <c r="A92" s="179" t="s">
        <v>158</v>
      </c>
      <c r="B92" s="180" t="s">
        <v>952</v>
      </c>
      <c r="C92" s="181">
        <v>2463.57</v>
      </c>
      <c r="D92" s="180" t="s">
        <v>1092</v>
      </c>
      <c r="E92">
        <f>VLOOKUP(A92,РАСЧЕТ!A:X,24,0)</f>
        <v>2859.1677426744673</v>
      </c>
      <c r="F92" s="65">
        <f t="shared" si="1"/>
        <v>395.5977426744671</v>
      </c>
    </row>
    <row r="93" spans="1:6" ht="14.25">
      <c r="A93" s="179" t="s">
        <v>182</v>
      </c>
      <c r="B93" s="180" t="s">
        <v>953</v>
      </c>
      <c r="C93" s="181">
        <v>1652.31</v>
      </c>
      <c r="D93" s="180" t="s">
        <v>1092</v>
      </c>
      <c r="E93">
        <f>VLOOKUP(A93,РАСЧЕТ!A:X,24,0)</f>
        <v>1744.5769199986837</v>
      </c>
      <c r="F93" s="65">
        <f t="shared" si="1"/>
        <v>92.26691999868376</v>
      </c>
    </row>
    <row r="94" spans="1:6" ht="14.25">
      <c r="A94" s="179" t="s">
        <v>247</v>
      </c>
      <c r="B94" s="180" t="s">
        <v>954</v>
      </c>
      <c r="C94" s="181">
        <v>1652.31</v>
      </c>
      <c r="D94" s="180" t="s">
        <v>1092</v>
      </c>
      <c r="E94">
        <f>VLOOKUP(A94,РАСЧЕТ!A:X,24,0)</f>
        <v>858.8589057582616</v>
      </c>
      <c r="F94" s="65">
        <f t="shared" si="1"/>
        <v>-793.4510942417384</v>
      </c>
    </row>
    <row r="95" spans="1:6" ht="14.25">
      <c r="A95" s="179" t="s">
        <v>249</v>
      </c>
      <c r="B95" s="180" t="s">
        <v>955</v>
      </c>
      <c r="C95" s="181">
        <v>2463.57</v>
      </c>
      <c r="D95" s="180" t="s">
        <v>1092</v>
      </c>
      <c r="E95">
        <f>VLOOKUP(A95,РАСЧЕТ!A:X,24,0)</f>
        <v>2435.061722826448</v>
      </c>
      <c r="F95" s="65">
        <f t="shared" si="1"/>
        <v>-28.50827717355196</v>
      </c>
    </row>
    <row r="96" spans="1:6" ht="14.25">
      <c r="A96" s="179" t="s">
        <v>253</v>
      </c>
      <c r="B96" s="180" t="s">
        <v>956</v>
      </c>
      <c r="C96" s="181">
        <v>2463.57</v>
      </c>
      <c r="D96" s="180" t="s">
        <v>1092</v>
      </c>
      <c r="E96">
        <f>VLOOKUP(A96,РАСЧЕТ!A:X,24,0)</f>
        <v>1560.7560432248715</v>
      </c>
      <c r="F96" s="65">
        <f t="shared" si="1"/>
        <v>-902.8139567751286</v>
      </c>
    </row>
    <row r="97" spans="1:6" ht="14.25">
      <c r="A97" s="179" t="s">
        <v>257</v>
      </c>
      <c r="B97" s="180" t="s">
        <v>957</v>
      </c>
      <c r="C97" s="181">
        <v>1652.31</v>
      </c>
      <c r="D97" s="180" t="s">
        <v>1092</v>
      </c>
      <c r="E97">
        <f>VLOOKUP(A97,РАСЧЕТ!A:X,24,0)</f>
        <v>1046.7910622233276</v>
      </c>
      <c r="F97" s="65">
        <f t="shared" si="1"/>
        <v>-605.5189377766724</v>
      </c>
    </row>
    <row r="98" spans="1:6" ht="14.25">
      <c r="A98" s="179" t="s">
        <v>672</v>
      </c>
      <c r="B98" s="180" t="s">
        <v>958</v>
      </c>
      <c r="C98" s="181">
        <v>1652.31</v>
      </c>
      <c r="D98" s="180" t="s">
        <v>1092</v>
      </c>
      <c r="E98">
        <f>VLOOKUP(A98,РАСЧЕТ!A:X,24,0)</f>
        <v>1046.7910622233276</v>
      </c>
      <c r="F98" s="65">
        <f t="shared" si="1"/>
        <v>-605.5189377766724</v>
      </c>
    </row>
    <row r="99" spans="1:6" ht="14.25">
      <c r="A99" s="179" t="s">
        <v>280</v>
      </c>
      <c r="B99" s="180" t="s">
        <v>959</v>
      </c>
      <c r="C99" s="181">
        <v>2463.57</v>
      </c>
      <c r="D99" s="180" t="s">
        <v>1092</v>
      </c>
      <c r="E99">
        <f>VLOOKUP(A99,РАСЧЕТ!A:X,24,0)</f>
        <v>1560.7560432248715</v>
      </c>
      <c r="F99" s="65">
        <f t="shared" si="1"/>
        <v>-902.8139567751286</v>
      </c>
    </row>
    <row r="100" spans="1:6" ht="14.25">
      <c r="A100" s="179" t="s">
        <v>286</v>
      </c>
      <c r="B100" s="180" t="s">
        <v>960</v>
      </c>
      <c r="C100" s="181">
        <v>2463.57</v>
      </c>
      <c r="D100" s="180" t="s">
        <v>1092</v>
      </c>
      <c r="E100">
        <f>VLOOKUP(A100,РАСЧЕТ!A:X,24,0)</f>
        <v>1560.7560432248715</v>
      </c>
      <c r="F100" s="65">
        <f t="shared" si="1"/>
        <v>-902.8139567751286</v>
      </c>
    </row>
    <row r="101" spans="1:6" ht="14.25">
      <c r="A101" s="179" t="s">
        <v>290</v>
      </c>
      <c r="B101" s="180" t="s">
        <v>961</v>
      </c>
      <c r="C101" s="181">
        <v>1652.31</v>
      </c>
      <c r="D101" s="180" t="s">
        <v>1092</v>
      </c>
      <c r="E101">
        <f>VLOOKUP(A101,РАСЧЕТ!A:X,24,0)</f>
        <v>872.9957730865266</v>
      </c>
      <c r="F101" s="65">
        <f t="shared" si="1"/>
        <v>-779.3142269134734</v>
      </c>
    </row>
    <row r="102" spans="1:6" ht="14.25">
      <c r="A102" s="179" t="s">
        <v>110</v>
      </c>
      <c r="B102" s="180" t="s">
        <v>962</v>
      </c>
      <c r="C102" s="181">
        <v>1652.31</v>
      </c>
      <c r="D102" s="180" t="s">
        <v>1092</v>
      </c>
      <c r="E102">
        <f>VLOOKUP(A102,РАСЧЕТ!A:X,24,0)</f>
        <v>1046.7910622233276</v>
      </c>
      <c r="F102" s="65">
        <f t="shared" si="1"/>
        <v>-605.5189377766724</v>
      </c>
    </row>
    <row r="103" spans="1:6" ht="14.25">
      <c r="A103" s="179" t="s">
        <v>64</v>
      </c>
      <c r="B103" s="180" t="s">
        <v>963</v>
      </c>
      <c r="C103" s="181">
        <v>2463.57</v>
      </c>
      <c r="D103" s="180" t="s">
        <v>1092</v>
      </c>
      <c r="E103">
        <f>VLOOKUP(A103,РАСЧЕТ!A:X,24,0)</f>
        <v>1560.7560432248715</v>
      </c>
      <c r="F103" s="65">
        <f t="shared" si="1"/>
        <v>-902.8139567751286</v>
      </c>
    </row>
    <row r="104" spans="1:6" ht="14.25">
      <c r="A104" s="179" t="s">
        <v>140</v>
      </c>
      <c r="B104" s="180" t="s">
        <v>964</v>
      </c>
      <c r="C104" s="181">
        <v>2463.57</v>
      </c>
      <c r="D104" s="180" t="s">
        <v>1092</v>
      </c>
      <c r="E104">
        <f>VLOOKUP(A104,РАСЧЕТ!A:X,24,0)</f>
        <v>1560.7560432248715</v>
      </c>
      <c r="F104" s="65">
        <f t="shared" si="1"/>
        <v>-902.8139567751286</v>
      </c>
    </row>
    <row r="105" spans="1:6" ht="14.25">
      <c r="A105" s="179" t="s">
        <v>142</v>
      </c>
      <c r="B105" s="180" t="s">
        <v>965</v>
      </c>
      <c r="C105" s="181">
        <v>1652.31</v>
      </c>
      <c r="D105" s="180" t="s">
        <v>1092</v>
      </c>
      <c r="E105">
        <f>VLOOKUP(A105,РАСЧЕТ!A:X,24,0)</f>
        <v>1046.7910622233276</v>
      </c>
      <c r="F105" s="65">
        <f t="shared" si="1"/>
        <v>-605.5189377766724</v>
      </c>
    </row>
    <row r="106" spans="1:6" ht="14.25">
      <c r="A106" s="179" t="s">
        <v>146</v>
      </c>
      <c r="B106" s="180" t="s">
        <v>966</v>
      </c>
      <c r="C106" s="181">
        <v>1652.31</v>
      </c>
      <c r="D106" s="180" t="s">
        <v>1092</v>
      </c>
      <c r="E106">
        <f>VLOOKUP(A106,РАСЧЕТ!A:X,24,0)</f>
        <v>1046.7910622233276</v>
      </c>
      <c r="F106" s="65">
        <f t="shared" si="1"/>
        <v>-605.5189377766724</v>
      </c>
    </row>
    <row r="107" spans="1:6" ht="14.25">
      <c r="A107" s="179" t="s">
        <v>148</v>
      </c>
      <c r="B107" s="180" t="s">
        <v>967</v>
      </c>
      <c r="C107" s="181">
        <v>2463.57</v>
      </c>
      <c r="D107" s="180" t="s">
        <v>1092</v>
      </c>
      <c r="E107">
        <f>VLOOKUP(A107,РАСЧЕТ!A:X,24,0)</f>
        <v>1560.7560432248715</v>
      </c>
      <c r="F107" s="65">
        <f t="shared" si="1"/>
        <v>-902.8139567751286</v>
      </c>
    </row>
    <row r="108" spans="1:6" ht="14.25">
      <c r="A108" s="179" t="s">
        <v>93</v>
      </c>
      <c r="B108" s="180" t="s">
        <v>968</v>
      </c>
      <c r="C108" s="181">
        <v>2463.57</v>
      </c>
      <c r="D108" s="180" t="s">
        <v>1092</v>
      </c>
      <c r="E108">
        <f>VLOOKUP(A108,РАСЧЕТ!A:X,24,0)</f>
        <v>1560.7560432248715</v>
      </c>
      <c r="F108" s="65">
        <f t="shared" si="1"/>
        <v>-902.8139567751286</v>
      </c>
    </row>
    <row r="109" spans="1:6" ht="14.25">
      <c r="A109" s="179" t="s">
        <v>125</v>
      </c>
      <c r="B109" s="180" t="s">
        <v>969</v>
      </c>
      <c r="C109" s="181">
        <v>1652.31</v>
      </c>
      <c r="D109" s="180" t="s">
        <v>1092</v>
      </c>
      <c r="E109">
        <f>VLOOKUP(A109,РАСЧЕТ!A:X,24,0)</f>
        <v>1046.7910622233276</v>
      </c>
      <c r="F109" s="65">
        <f t="shared" si="1"/>
        <v>-605.5189377766724</v>
      </c>
    </row>
    <row r="110" spans="1:6" ht="14.25">
      <c r="A110" s="179" t="s">
        <v>446</v>
      </c>
      <c r="B110" s="180" t="s">
        <v>970</v>
      </c>
      <c r="C110" s="181">
        <v>1652.31</v>
      </c>
      <c r="D110" s="180" t="s">
        <v>1092</v>
      </c>
      <c r="E110">
        <f>VLOOKUP(A110,РАСЧЕТ!A:X,24,0)</f>
        <v>1046.7910622233276</v>
      </c>
      <c r="F110" s="65">
        <f t="shared" si="1"/>
        <v>-605.5189377766724</v>
      </c>
    </row>
    <row r="111" spans="1:6" ht="14.25">
      <c r="A111" s="179" t="s">
        <v>102</v>
      </c>
      <c r="B111" s="180" t="s">
        <v>971</v>
      </c>
      <c r="C111" s="181">
        <v>2463.57</v>
      </c>
      <c r="D111" s="180" t="s">
        <v>1092</v>
      </c>
      <c r="E111">
        <f>VLOOKUP(A111,РАСЧЕТ!A:X,24,0)</f>
        <v>3241.9210213581678</v>
      </c>
      <c r="F111" s="65">
        <f t="shared" si="1"/>
        <v>778.3510213581676</v>
      </c>
    </row>
    <row r="112" spans="1:6" ht="14.25">
      <c r="A112" s="179" t="s">
        <v>444</v>
      </c>
      <c r="B112" s="180" t="s">
        <v>972</v>
      </c>
      <c r="C112" s="181">
        <v>2463.57</v>
      </c>
      <c r="D112" s="180" t="s">
        <v>1092</v>
      </c>
      <c r="E112">
        <f>VLOOKUP(A112,РАСЧЕТ!A:X,24,0)</f>
        <v>1560.7560432248715</v>
      </c>
      <c r="F112" s="65">
        <f t="shared" si="1"/>
        <v>-902.8139567751286</v>
      </c>
    </row>
    <row r="113" spans="1:6" ht="14.25">
      <c r="A113" s="179" t="s">
        <v>675</v>
      </c>
      <c r="B113" s="180" t="s">
        <v>973</v>
      </c>
      <c r="C113" s="181">
        <v>1652.31</v>
      </c>
      <c r="D113" s="180" t="s">
        <v>1092</v>
      </c>
      <c r="E113">
        <f>VLOOKUP(A113,РАСЧЕТ!A:X,24,0)</f>
        <v>1421.4485239240037</v>
      </c>
      <c r="F113" s="65">
        <f t="shared" si="1"/>
        <v>-230.86147607599628</v>
      </c>
    </row>
    <row r="114" spans="1:6" ht="14.25">
      <c r="A114" s="179" t="s">
        <v>324</v>
      </c>
      <c r="B114" s="180" t="s">
        <v>974</v>
      </c>
      <c r="C114" s="181">
        <v>1652.31</v>
      </c>
      <c r="D114" s="180" t="s">
        <v>1092</v>
      </c>
      <c r="E114">
        <f>VLOOKUP(A114,РАСЧЕТ!A:X,24,0)</f>
        <v>1046.7910622233276</v>
      </c>
      <c r="F114" s="65">
        <f t="shared" si="1"/>
        <v>-605.5189377766724</v>
      </c>
    </row>
    <row r="115" spans="1:6" ht="14.25">
      <c r="A115" s="179" t="s">
        <v>326</v>
      </c>
      <c r="B115" s="180" t="s">
        <v>975</v>
      </c>
      <c r="C115" s="181">
        <v>2463.57</v>
      </c>
      <c r="D115" s="180" t="s">
        <v>1092</v>
      </c>
      <c r="E115">
        <f>VLOOKUP(A115,РАСЧЕТ!A:X,24,0)</f>
        <v>1560.7560432248715</v>
      </c>
      <c r="F115" s="65">
        <f t="shared" si="1"/>
        <v>-902.8139567751286</v>
      </c>
    </row>
    <row r="116" spans="1:6" ht="14.25">
      <c r="A116" s="179" t="s">
        <v>100</v>
      </c>
      <c r="B116" s="180" t="s">
        <v>976</v>
      </c>
      <c r="C116" s="181">
        <v>2463.57</v>
      </c>
      <c r="D116" s="180" t="s">
        <v>1092</v>
      </c>
      <c r="E116">
        <f>VLOOKUP(A116,РАСЧЕТ!A:X,24,0)</f>
        <v>1560.7560432248715</v>
      </c>
      <c r="F116" s="65">
        <f t="shared" si="1"/>
        <v>-902.8139567751286</v>
      </c>
    </row>
    <row r="117" spans="1:6" ht="14.25">
      <c r="A117" s="179" t="s">
        <v>670</v>
      </c>
      <c r="B117" s="180" t="s">
        <v>977</v>
      </c>
      <c r="C117" s="181">
        <v>1652.31</v>
      </c>
      <c r="D117" s="180" t="s">
        <v>1092</v>
      </c>
      <c r="E117">
        <f>VLOOKUP(A117,РАСЧЕТ!A:X,24,0)</f>
        <v>636.7081334569177</v>
      </c>
      <c r="F117" s="65">
        <f t="shared" si="1"/>
        <v>-1015.6018665430822</v>
      </c>
    </row>
    <row r="118" spans="1:6" ht="14.25">
      <c r="A118" s="179" t="s">
        <v>329</v>
      </c>
      <c r="B118" s="180" t="s">
        <v>978</v>
      </c>
      <c r="C118" s="181">
        <v>1652.31</v>
      </c>
      <c r="D118" s="180" t="s">
        <v>1092</v>
      </c>
      <c r="E118">
        <f>VLOOKUP(A118,РАСЧЕТ!A:X,24,0)</f>
        <v>161.63245589473505</v>
      </c>
      <c r="F118" s="65">
        <f t="shared" si="1"/>
        <v>-1490.6775441052648</v>
      </c>
    </row>
    <row r="119" spans="1:6" ht="14.25">
      <c r="A119" s="179" t="s">
        <v>333</v>
      </c>
      <c r="B119" s="180" t="s">
        <v>979</v>
      </c>
      <c r="C119" s="181">
        <v>2463.57</v>
      </c>
      <c r="D119" s="180" t="s">
        <v>1092</v>
      </c>
      <c r="E119">
        <f>VLOOKUP(A119,РАСЧЕТ!A:X,24,0)</f>
        <v>1560.7560432248715</v>
      </c>
      <c r="F119" s="65">
        <f t="shared" si="1"/>
        <v>-902.8139567751286</v>
      </c>
    </row>
    <row r="120" spans="1:6" ht="14.25">
      <c r="A120" s="179" t="s">
        <v>673</v>
      </c>
      <c r="B120" s="180" t="s">
        <v>980</v>
      </c>
      <c r="C120" s="181">
        <v>2463.57</v>
      </c>
      <c r="D120" s="180" t="s">
        <v>1092</v>
      </c>
      <c r="E120">
        <f>VLOOKUP(A120,РАСЧЕТ!A:X,24,0)</f>
        <v>1560.7560432248715</v>
      </c>
      <c r="F120" s="65">
        <f t="shared" si="1"/>
        <v>-902.8139567751286</v>
      </c>
    </row>
    <row r="121" spans="1:6" ht="14.25">
      <c r="A121" s="179" t="s">
        <v>96</v>
      </c>
      <c r="B121" s="180" t="s">
        <v>981</v>
      </c>
      <c r="C121" s="181">
        <v>1652.31</v>
      </c>
      <c r="D121" s="180" t="s">
        <v>1092</v>
      </c>
      <c r="E121">
        <f>VLOOKUP(A121,РАСЧЕТ!A:X,24,0)</f>
        <v>1046.7910622233276</v>
      </c>
      <c r="F121" s="65">
        <f t="shared" si="1"/>
        <v>-605.5189377766724</v>
      </c>
    </row>
    <row r="122" spans="1:6" ht="14.25">
      <c r="A122" s="179" t="s">
        <v>87</v>
      </c>
      <c r="B122" s="180" t="s">
        <v>982</v>
      </c>
      <c r="C122" s="181">
        <v>1652.31</v>
      </c>
      <c r="D122" s="180" t="s">
        <v>1092</v>
      </c>
      <c r="E122">
        <f>VLOOKUP(A122,РАСЧЕТ!A:X,24,0)</f>
        <v>1046.7910622233276</v>
      </c>
      <c r="F122" s="65">
        <f t="shared" si="1"/>
        <v>-605.5189377766724</v>
      </c>
    </row>
    <row r="123" spans="1:6" ht="14.25">
      <c r="A123" s="179" t="s">
        <v>86</v>
      </c>
      <c r="B123" s="180" t="s">
        <v>983</v>
      </c>
      <c r="C123" s="181">
        <v>2463.57</v>
      </c>
      <c r="D123" s="180" t="s">
        <v>1092</v>
      </c>
      <c r="E123">
        <f>VLOOKUP(A123,РАСЧЕТ!A:X,24,0)</f>
        <v>1560.7560432248715</v>
      </c>
      <c r="F123" s="65">
        <f t="shared" si="1"/>
        <v>-902.8139567751286</v>
      </c>
    </row>
    <row r="124" spans="1:6" ht="14.25">
      <c r="A124" s="179" t="s">
        <v>341</v>
      </c>
      <c r="B124" s="180" t="s">
        <v>984</v>
      </c>
      <c r="C124" s="181">
        <v>2463.57</v>
      </c>
      <c r="D124" s="180" t="s">
        <v>1092</v>
      </c>
      <c r="E124">
        <f>VLOOKUP(A124,РАСЧЕТ!A:X,24,0)</f>
        <v>1560.7560432248715</v>
      </c>
      <c r="F124" s="65">
        <f t="shared" si="1"/>
        <v>-902.8139567751286</v>
      </c>
    </row>
    <row r="125" spans="1:6" ht="14.25">
      <c r="A125" s="179" t="s">
        <v>76</v>
      </c>
      <c r="B125" s="180" t="s">
        <v>985</v>
      </c>
      <c r="C125" s="181">
        <v>1652.31</v>
      </c>
      <c r="D125" s="180" t="s">
        <v>1092</v>
      </c>
      <c r="E125">
        <f>VLOOKUP(A125,РАСЧЕТ!A:X,24,0)</f>
        <v>1025.2315620705217</v>
      </c>
      <c r="F125" s="65">
        <f t="shared" si="1"/>
        <v>-627.0784379294782</v>
      </c>
    </row>
    <row r="126" spans="1:6" ht="14.25">
      <c r="A126" s="179" t="s">
        <v>77</v>
      </c>
      <c r="B126" s="180" t="s">
        <v>986</v>
      </c>
      <c r="C126" s="181">
        <v>1652.31</v>
      </c>
      <c r="D126" s="180" t="s">
        <v>1092</v>
      </c>
      <c r="E126">
        <f>VLOOKUP(A126,РАСЧЕТ!A:X,24,0)</f>
        <v>1093.5116695743977</v>
      </c>
      <c r="F126" s="65">
        <f t="shared" si="1"/>
        <v>-558.7983304256022</v>
      </c>
    </row>
    <row r="127" spans="1:6" ht="14.25">
      <c r="A127" s="179" t="s">
        <v>353</v>
      </c>
      <c r="B127" s="180" t="s">
        <v>987</v>
      </c>
      <c r="C127" s="181">
        <v>2463.57</v>
      </c>
      <c r="D127" s="180" t="s">
        <v>1092</v>
      </c>
      <c r="E127">
        <f>VLOOKUP(A127,РАСЧЕТ!A:X,24,0)</f>
        <v>1560.7560432248715</v>
      </c>
      <c r="F127" s="65">
        <f t="shared" si="1"/>
        <v>-902.8139567751286</v>
      </c>
    </row>
    <row r="128" spans="1:6" ht="14.25">
      <c r="A128" s="179" t="s">
        <v>355</v>
      </c>
      <c r="B128" s="180" t="s">
        <v>988</v>
      </c>
      <c r="C128" s="181">
        <v>2463.57</v>
      </c>
      <c r="D128" s="180" t="s">
        <v>1092</v>
      </c>
      <c r="E128">
        <f>VLOOKUP(A128,РАСЧЕТ!A:X,24,0)</f>
        <v>1560.7560432248715</v>
      </c>
      <c r="F128" s="65">
        <f t="shared" si="1"/>
        <v>-902.8139567751286</v>
      </c>
    </row>
    <row r="129" spans="1:6" ht="14.25">
      <c r="A129" s="179" t="s">
        <v>359</v>
      </c>
      <c r="B129" s="180" t="s">
        <v>989</v>
      </c>
      <c r="C129" s="181">
        <v>1652.31</v>
      </c>
      <c r="D129" s="180" t="s">
        <v>1092</v>
      </c>
      <c r="E129">
        <f>VLOOKUP(A129,РАСЧЕТ!A:X,24,0)</f>
        <v>1046.7910622233276</v>
      </c>
      <c r="F129" s="65">
        <f t="shared" si="1"/>
        <v>-605.5189377766724</v>
      </c>
    </row>
    <row r="130" spans="1:6" ht="14.25">
      <c r="A130" s="179" t="s">
        <v>363</v>
      </c>
      <c r="B130" s="180" t="s">
        <v>990</v>
      </c>
      <c r="C130" s="181">
        <v>1652.31</v>
      </c>
      <c r="D130" s="180" t="s">
        <v>1092</v>
      </c>
      <c r="E130">
        <f>VLOOKUP(A130,РАСЧЕТ!A:X,24,0)</f>
        <v>1859.0182269418003</v>
      </c>
      <c r="F130" s="65">
        <f t="shared" si="1"/>
        <v>206.70822694180038</v>
      </c>
    </row>
    <row r="131" spans="1:6" ht="14.25">
      <c r="A131" s="179" t="s">
        <v>97</v>
      </c>
      <c r="B131" s="180" t="s">
        <v>991</v>
      </c>
      <c r="C131" s="181">
        <v>2463.57</v>
      </c>
      <c r="D131" s="180" t="s">
        <v>1092</v>
      </c>
      <c r="E131">
        <f>VLOOKUP(A131,РАСЧЕТ!A:X,24,0)</f>
        <v>1560.7560432248715</v>
      </c>
      <c r="F131" s="65">
        <f aca="true" t="shared" si="2" ref="F131:F194">E131-C131</f>
        <v>-902.8139567751286</v>
      </c>
    </row>
    <row r="132" spans="1:6" ht="14.25">
      <c r="A132" s="179" t="s">
        <v>318</v>
      </c>
      <c r="B132" s="180" t="s">
        <v>992</v>
      </c>
      <c r="C132" s="181">
        <v>2463.57</v>
      </c>
      <c r="D132" s="180" t="s">
        <v>1092</v>
      </c>
      <c r="E132">
        <f>VLOOKUP(A132,РАСЧЕТ!A:X,24,0)</f>
        <v>914.6272162964681</v>
      </c>
      <c r="F132" s="65">
        <f t="shared" si="2"/>
        <v>-1548.942783703532</v>
      </c>
    </row>
    <row r="133" spans="1:6" ht="14.25">
      <c r="A133" s="179" t="s">
        <v>373</v>
      </c>
      <c r="B133" s="180" t="s">
        <v>993</v>
      </c>
      <c r="C133" s="181">
        <v>1652.31</v>
      </c>
      <c r="D133" s="180" t="s">
        <v>1092</v>
      </c>
      <c r="E133">
        <f>VLOOKUP(A133,РАСЧЕТ!A:X,24,0)</f>
        <v>111.62448983555842</v>
      </c>
      <c r="F133" s="65">
        <f t="shared" si="2"/>
        <v>-1540.6855101644414</v>
      </c>
    </row>
    <row r="134" spans="1:6" ht="14.25">
      <c r="A134" s="179" t="s">
        <v>104</v>
      </c>
      <c r="B134" s="180" t="s">
        <v>994</v>
      </c>
      <c r="C134" s="181">
        <v>1652.31</v>
      </c>
      <c r="D134" s="180" t="s">
        <v>1092</v>
      </c>
      <c r="E134">
        <f>VLOOKUP(A134,РАСЧЕТ!A:X,24,0)</f>
        <v>823.2763145238464</v>
      </c>
      <c r="F134" s="65">
        <f t="shared" si="2"/>
        <v>-829.0336854761536</v>
      </c>
    </row>
    <row r="135" spans="1:6" ht="14.25">
      <c r="A135" s="179" t="s">
        <v>105</v>
      </c>
      <c r="B135" s="180" t="s">
        <v>995</v>
      </c>
      <c r="C135" s="181">
        <v>2463.57</v>
      </c>
      <c r="D135" s="180" t="s">
        <v>1092</v>
      </c>
      <c r="E135">
        <f>VLOOKUP(A135,РАСЧЕТ!A:X,24,0)</f>
        <v>1133.8929136328609</v>
      </c>
      <c r="F135" s="65">
        <f t="shared" si="2"/>
        <v>-1329.6770863671393</v>
      </c>
    </row>
    <row r="136" spans="1:6" ht="14.25">
      <c r="A136" s="179" t="s">
        <v>379</v>
      </c>
      <c r="B136" s="180" t="s">
        <v>996</v>
      </c>
      <c r="C136" s="181">
        <v>2463.57</v>
      </c>
      <c r="D136" s="180" t="s">
        <v>1092</v>
      </c>
      <c r="E136">
        <f>VLOOKUP(A136,РАСЧЕТ!A:X,24,0)</f>
        <v>770.3734680488436</v>
      </c>
      <c r="F136" s="65">
        <f t="shared" si="2"/>
        <v>-1693.1965319511564</v>
      </c>
    </row>
    <row r="137" spans="1:6" ht="14.25">
      <c r="A137" s="179" t="s">
        <v>381</v>
      </c>
      <c r="B137" s="180" t="s">
        <v>997</v>
      </c>
      <c r="C137" s="181">
        <v>1652.31</v>
      </c>
      <c r="D137" s="180" t="s">
        <v>1092</v>
      </c>
      <c r="E137">
        <f>VLOOKUP(A137,РАСЧЕТ!A:X,24,0)</f>
        <v>306.8478957973466</v>
      </c>
      <c r="F137" s="65">
        <f t="shared" si="2"/>
        <v>-1345.4621042026533</v>
      </c>
    </row>
    <row r="138" spans="1:6" ht="14.25">
      <c r="A138" s="179" t="s">
        <v>67</v>
      </c>
      <c r="B138" s="180" t="s">
        <v>998</v>
      </c>
      <c r="C138" s="181">
        <v>1652.31</v>
      </c>
      <c r="D138" s="180" t="s">
        <v>1092</v>
      </c>
      <c r="E138">
        <f>VLOOKUP(A138,РАСЧЕТ!A:X,24,0)</f>
        <v>132.78170624521047</v>
      </c>
      <c r="F138" s="65">
        <f t="shared" si="2"/>
        <v>-1519.5282937547895</v>
      </c>
    </row>
    <row r="139" spans="1:6" ht="14.25">
      <c r="A139" s="179" t="s">
        <v>68</v>
      </c>
      <c r="B139" s="180" t="s">
        <v>999</v>
      </c>
      <c r="C139" s="181">
        <v>2463.57</v>
      </c>
      <c r="D139" s="180" t="s">
        <v>1092</v>
      </c>
      <c r="E139">
        <f>VLOOKUP(A139,РАСЧЕТ!A:X,24,0)</f>
        <v>182.77986685351348</v>
      </c>
      <c r="F139" s="65">
        <f t="shared" si="2"/>
        <v>-2280.790133146487</v>
      </c>
    </row>
    <row r="140" spans="1:6" ht="14.25">
      <c r="A140" s="179" t="s">
        <v>389</v>
      </c>
      <c r="B140" s="180" t="s">
        <v>1000</v>
      </c>
      <c r="C140" s="181">
        <v>2463.57</v>
      </c>
      <c r="D140" s="180" t="s">
        <v>1092</v>
      </c>
      <c r="E140">
        <f>VLOOKUP(A140,РАСЧЕТ!A:X,24,0)</f>
        <v>1560.7560432248715</v>
      </c>
      <c r="F140" s="65">
        <f t="shared" si="2"/>
        <v>-902.8139567751286</v>
      </c>
    </row>
    <row r="141" spans="1:6" ht="14.25">
      <c r="A141" s="179" t="s">
        <v>391</v>
      </c>
      <c r="B141" s="180" t="s">
        <v>1001</v>
      </c>
      <c r="C141" s="181">
        <v>1652.31</v>
      </c>
      <c r="D141" s="180" t="s">
        <v>1092</v>
      </c>
      <c r="E141">
        <f>VLOOKUP(A141,РАСЧЕТ!A:X,24,0)</f>
        <v>1046.7910622233276</v>
      </c>
      <c r="F141" s="65">
        <f t="shared" si="2"/>
        <v>-605.5189377766724</v>
      </c>
    </row>
    <row r="142" spans="1:6" ht="14.25">
      <c r="A142" s="179" t="s">
        <v>112</v>
      </c>
      <c r="B142" s="180" t="s">
        <v>1002</v>
      </c>
      <c r="C142" s="181">
        <v>1652.31</v>
      </c>
      <c r="D142" s="180" t="s">
        <v>1092</v>
      </c>
      <c r="E142">
        <f>VLOOKUP(A142,РАСЧЕТ!A:X,24,0)</f>
        <v>1046.7910622233276</v>
      </c>
      <c r="F142" s="65">
        <f t="shared" si="2"/>
        <v>-605.5189377766724</v>
      </c>
    </row>
    <row r="143" spans="1:6" ht="14.25">
      <c r="A143" s="179" t="s">
        <v>82</v>
      </c>
      <c r="B143" s="180" t="s">
        <v>1003</v>
      </c>
      <c r="C143" s="181">
        <v>2463.57</v>
      </c>
      <c r="D143" s="180" t="s">
        <v>1092</v>
      </c>
      <c r="E143">
        <f>VLOOKUP(A143,РАСЧЕТ!A:X,24,0)</f>
        <v>1560.7560432248715</v>
      </c>
      <c r="F143" s="65">
        <f t="shared" si="2"/>
        <v>-902.8139567751286</v>
      </c>
    </row>
    <row r="144" spans="1:6" ht="14.25">
      <c r="A144" s="179" t="s">
        <v>395</v>
      </c>
      <c r="B144" s="180" t="s">
        <v>1004</v>
      </c>
      <c r="C144" s="181">
        <v>2463.57</v>
      </c>
      <c r="D144" s="180" t="s">
        <v>1092</v>
      </c>
      <c r="E144">
        <f>VLOOKUP(A144,РАСЧЕТ!A:X,24,0)</f>
        <v>1560.7560432248715</v>
      </c>
      <c r="F144" s="65">
        <f t="shared" si="2"/>
        <v>-902.8139567751286</v>
      </c>
    </row>
    <row r="145" spans="1:6" ht="14.25">
      <c r="A145" s="179" t="s">
        <v>397</v>
      </c>
      <c r="B145" s="180" t="s">
        <v>1005</v>
      </c>
      <c r="C145" s="181">
        <v>1652.31</v>
      </c>
      <c r="D145" s="180" t="s">
        <v>1092</v>
      </c>
      <c r="E145">
        <f>VLOOKUP(A145,РАСЧЕТ!A:X,24,0)</f>
        <v>1046.7910622233276</v>
      </c>
      <c r="F145" s="65">
        <f t="shared" si="2"/>
        <v>-605.5189377766724</v>
      </c>
    </row>
    <row r="146" spans="1:6" ht="14.25">
      <c r="A146" s="179" t="s">
        <v>108</v>
      </c>
      <c r="B146" s="180" t="s">
        <v>1006</v>
      </c>
      <c r="C146" s="181">
        <v>1652.31</v>
      </c>
      <c r="D146" s="180" t="s">
        <v>1092</v>
      </c>
      <c r="E146">
        <f>VLOOKUP(A146,РАСЧЕТ!A:X,24,0)</f>
        <v>1046.7910622233276</v>
      </c>
      <c r="F146" s="65">
        <f t="shared" si="2"/>
        <v>-605.5189377766724</v>
      </c>
    </row>
    <row r="147" spans="1:6" ht="14.25">
      <c r="A147" s="179" t="s">
        <v>109</v>
      </c>
      <c r="B147" s="180" t="s">
        <v>1007</v>
      </c>
      <c r="C147" s="181">
        <v>2463.57</v>
      </c>
      <c r="D147" s="180" t="s">
        <v>1092</v>
      </c>
      <c r="E147">
        <f>VLOOKUP(A147,РАСЧЕТ!A:X,24,0)</f>
        <v>1560.7560432248715</v>
      </c>
      <c r="F147" s="65">
        <f t="shared" si="2"/>
        <v>-902.8139567751286</v>
      </c>
    </row>
    <row r="148" spans="1:6" ht="14.25">
      <c r="A148" s="179" t="s">
        <v>331</v>
      </c>
      <c r="B148" s="180" t="s">
        <v>1008</v>
      </c>
      <c r="C148" s="181">
        <v>2463.57</v>
      </c>
      <c r="D148" s="180" t="s">
        <v>1092</v>
      </c>
      <c r="E148">
        <f>VLOOKUP(A148,РАСЧЕТ!A:X,24,0)</f>
        <v>1469.5233012223339</v>
      </c>
      <c r="F148" s="65">
        <f t="shared" si="2"/>
        <v>-994.0466987776663</v>
      </c>
    </row>
    <row r="149" spans="1:6" ht="14.25">
      <c r="A149" s="179" t="s">
        <v>335</v>
      </c>
      <c r="B149" s="180" t="s">
        <v>1009</v>
      </c>
      <c r="C149" s="181">
        <v>1652.31</v>
      </c>
      <c r="D149" s="180" t="s">
        <v>1092</v>
      </c>
      <c r="E149">
        <f>VLOOKUP(A149,РАСЧЕТ!A:X,24,0)</f>
        <v>1536.8515225221015</v>
      </c>
      <c r="F149" s="65">
        <f t="shared" si="2"/>
        <v>-115.45847747789844</v>
      </c>
    </row>
    <row r="150" spans="1:6" ht="14.25">
      <c r="A150" s="179" t="s">
        <v>62</v>
      </c>
      <c r="B150" s="180" t="s">
        <v>1010</v>
      </c>
      <c r="C150" s="181">
        <v>1652.31</v>
      </c>
      <c r="D150" s="180" t="s">
        <v>1092</v>
      </c>
      <c r="E150">
        <f>VLOOKUP(A150,РАСЧЕТ!A:X,24,0)</f>
        <v>1046.7910622233276</v>
      </c>
      <c r="F150" s="65">
        <f t="shared" si="2"/>
        <v>-605.5189377766724</v>
      </c>
    </row>
    <row r="151" spans="1:6" ht="14.25">
      <c r="A151" s="179" t="s">
        <v>343</v>
      </c>
      <c r="B151" s="180" t="s">
        <v>1011</v>
      </c>
      <c r="C151" s="181">
        <v>2463.57</v>
      </c>
      <c r="D151" s="180" t="s">
        <v>1092</v>
      </c>
      <c r="E151">
        <f>VLOOKUP(A151,РАСЧЕТ!A:X,24,0)</f>
        <v>2740.879669111413</v>
      </c>
      <c r="F151" s="65">
        <f t="shared" si="2"/>
        <v>277.30966911141286</v>
      </c>
    </row>
    <row r="152" spans="1:6" ht="14.25">
      <c r="A152" s="179" t="s">
        <v>347</v>
      </c>
      <c r="B152" s="180" t="s">
        <v>1012</v>
      </c>
      <c r="C152" s="181">
        <v>2463.57</v>
      </c>
      <c r="D152" s="180" t="s">
        <v>1092</v>
      </c>
      <c r="E152">
        <f>VLOOKUP(A152,РАСЧЕТ!A:X,24,0)</f>
        <v>1560.7560432248715</v>
      </c>
      <c r="F152" s="65">
        <f t="shared" si="2"/>
        <v>-902.8139567751286</v>
      </c>
    </row>
    <row r="153" spans="1:6" ht="14.25">
      <c r="A153" s="179" t="s">
        <v>351</v>
      </c>
      <c r="B153" s="180" t="s">
        <v>1013</v>
      </c>
      <c r="C153" s="181">
        <v>1652.31</v>
      </c>
      <c r="D153" s="180" t="s">
        <v>1092</v>
      </c>
      <c r="E153">
        <f>VLOOKUP(A153,РАСЧЕТ!A:X,24,0)</f>
        <v>1100.2435111592874</v>
      </c>
      <c r="F153" s="65">
        <f t="shared" si="2"/>
        <v>-552.0664888407125</v>
      </c>
    </row>
    <row r="154" spans="1:6" ht="14.25">
      <c r="A154" s="179" t="s">
        <v>357</v>
      </c>
      <c r="B154" s="180" t="s">
        <v>1014</v>
      </c>
      <c r="C154" s="181">
        <v>1652.31</v>
      </c>
      <c r="D154" s="180" t="s">
        <v>1092</v>
      </c>
      <c r="E154">
        <f>VLOOKUP(A154,РАСЧЕТ!A:X,24,0)</f>
        <v>1046.7910622233276</v>
      </c>
      <c r="F154" s="65">
        <f t="shared" si="2"/>
        <v>-605.5189377766724</v>
      </c>
    </row>
    <row r="155" spans="1:6" ht="14.25">
      <c r="A155" s="179" t="s">
        <v>361</v>
      </c>
      <c r="B155" s="180" t="s">
        <v>1015</v>
      </c>
      <c r="C155" s="181">
        <v>2005.84</v>
      </c>
      <c r="D155" s="180" t="s">
        <v>1092</v>
      </c>
      <c r="E155">
        <f>VLOOKUP(A155,РАСЧЕТ!A:X,24,0)</f>
        <v>1413.596317630196</v>
      </c>
      <c r="F155" s="65">
        <f t="shared" si="2"/>
        <v>-592.243682369804</v>
      </c>
    </row>
    <row r="156" spans="1:6" ht="14.25">
      <c r="A156" s="179" t="s">
        <v>365</v>
      </c>
      <c r="B156" s="180" t="s">
        <v>1016</v>
      </c>
      <c r="C156" s="181">
        <v>2463.57</v>
      </c>
      <c r="D156" s="180" t="s">
        <v>1092</v>
      </c>
      <c r="E156">
        <f>VLOOKUP(A156,РАСЧЕТ!A:X,24,0)</f>
        <v>1560.7560432248715</v>
      </c>
      <c r="F156" s="65">
        <f t="shared" si="2"/>
        <v>-902.8139567751286</v>
      </c>
    </row>
    <row r="157" spans="1:6" ht="14.25">
      <c r="A157" s="179" t="s">
        <v>367</v>
      </c>
      <c r="B157" s="180" t="s">
        <v>1017</v>
      </c>
      <c r="C157" s="181">
        <v>1652.31</v>
      </c>
      <c r="D157" s="180" t="s">
        <v>1092</v>
      </c>
      <c r="E157">
        <f>VLOOKUP(A157,РАСЧЕТ!A:X,24,0)</f>
        <v>1046.7910622233276</v>
      </c>
      <c r="F157" s="65">
        <f t="shared" si="2"/>
        <v>-605.5189377766724</v>
      </c>
    </row>
    <row r="158" spans="1:6" ht="14.25">
      <c r="A158" s="179" t="s">
        <v>369</v>
      </c>
      <c r="B158" s="180" t="s">
        <v>1018</v>
      </c>
      <c r="C158" s="181">
        <v>1652.31</v>
      </c>
      <c r="D158" s="180" t="s">
        <v>1092</v>
      </c>
      <c r="E158">
        <f>VLOOKUP(A158,РАСЧЕТ!A:X,24,0)</f>
        <v>1046.7910622233276</v>
      </c>
      <c r="F158" s="65">
        <f t="shared" si="2"/>
        <v>-605.5189377766724</v>
      </c>
    </row>
    <row r="159" spans="1:6" ht="14.25">
      <c r="A159" s="179" t="s">
        <v>111</v>
      </c>
      <c r="B159" s="180" t="s">
        <v>1019</v>
      </c>
      <c r="C159" s="181">
        <v>3241.35</v>
      </c>
      <c r="D159" s="180" t="s">
        <v>1092</v>
      </c>
      <c r="E159">
        <f>VLOOKUP(A159,РАСЧЕТ!A:X,24,0)</f>
        <v>2053.5022864786447</v>
      </c>
      <c r="F159" s="65">
        <f t="shared" si="2"/>
        <v>-1187.8477135213552</v>
      </c>
    </row>
    <row r="160" spans="1:6" ht="14.25">
      <c r="A160" s="179" t="s">
        <v>85</v>
      </c>
      <c r="B160" s="180" t="s">
        <v>1020</v>
      </c>
      <c r="C160" s="181">
        <v>2463.57</v>
      </c>
      <c r="D160" s="180" t="s">
        <v>1092</v>
      </c>
      <c r="E160">
        <f>VLOOKUP(A160,РАСЧЕТ!A:X,24,0)</f>
        <v>1560.7560432248715</v>
      </c>
      <c r="F160" s="65">
        <f t="shared" si="2"/>
        <v>-902.8139567751286</v>
      </c>
    </row>
    <row r="161" spans="1:6" ht="14.25">
      <c r="A161" s="179" t="s">
        <v>375</v>
      </c>
      <c r="B161" s="180" t="s">
        <v>1021</v>
      </c>
      <c r="C161" s="181">
        <v>1652.31</v>
      </c>
      <c r="D161" s="180" t="s">
        <v>1092</v>
      </c>
      <c r="E161">
        <f>VLOOKUP(A161,РАСЧЕТ!A:X,24,0)</f>
        <v>111.62448983555842</v>
      </c>
      <c r="F161" s="65">
        <f t="shared" si="2"/>
        <v>-1540.6855101644414</v>
      </c>
    </row>
    <row r="162" spans="1:6" ht="14.25">
      <c r="A162" s="179" t="s">
        <v>89</v>
      </c>
      <c r="B162" s="180" t="s">
        <v>1022</v>
      </c>
      <c r="C162" s="181">
        <v>1652.31</v>
      </c>
      <c r="D162" s="180" t="s">
        <v>1092</v>
      </c>
      <c r="E162">
        <f>VLOOKUP(A162,РАСЧЕТ!A:X,24,0)</f>
        <v>1046.7910622233276</v>
      </c>
      <c r="F162" s="65">
        <f t="shared" si="2"/>
        <v>-605.5189377766724</v>
      </c>
    </row>
    <row r="163" spans="1:6" ht="14.25">
      <c r="A163" s="179" t="s">
        <v>383</v>
      </c>
      <c r="B163" s="180" t="s">
        <v>1023</v>
      </c>
      <c r="C163" s="181">
        <v>3241.35</v>
      </c>
      <c r="D163" s="180" t="s">
        <v>1092</v>
      </c>
      <c r="E163">
        <f>VLOOKUP(A163,РАСЧЕТ!A:X,24,0)</f>
        <v>3473.3396294907</v>
      </c>
      <c r="F163" s="65">
        <f t="shared" si="2"/>
        <v>231.98962949070028</v>
      </c>
    </row>
    <row r="164" spans="1:6" ht="14.25">
      <c r="A164" s="179" t="s">
        <v>74</v>
      </c>
      <c r="B164" s="180" t="s">
        <v>1024</v>
      </c>
      <c r="C164" s="181">
        <v>2463.57</v>
      </c>
      <c r="D164" s="180" t="s">
        <v>1092</v>
      </c>
      <c r="E164">
        <f>VLOOKUP(A164,РАСЧЕТ!A:X,24,0)</f>
        <v>2585.085621003978</v>
      </c>
      <c r="F164" s="65">
        <f t="shared" si="2"/>
        <v>121.51562100397769</v>
      </c>
    </row>
    <row r="165" spans="1:6" ht="14.25">
      <c r="A165" s="179" t="s">
        <v>75</v>
      </c>
      <c r="B165" s="180" t="s">
        <v>1025</v>
      </c>
      <c r="C165" s="181">
        <v>1652.31</v>
      </c>
      <c r="D165" s="180" t="s">
        <v>1092</v>
      </c>
      <c r="E165">
        <f>VLOOKUP(A165,РАСЧЕТ!A:X,24,0)</f>
        <v>1577.2425720314384</v>
      </c>
      <c r="F165" s="65">
        <f t="shared" si="2"/>
        <v>-75.06742796856156</v>
      </c>
    </row>
    <row r="166" spans="1:6" ht="14.25">
      <c r="A166" s="179" t="s">
        <v>387</v>
      </c>
      <c r="B166" s="180" t="s">
        <v>1026</v>
      </c>
      <c r="C166" s="181">
        <v>1652.31</v>
      </c>
      <c r="D166" s="180" t="s">
        <v>1092</v>
      </c>
      <c r="E166">
        <f>VLOOKUP(A166,РАСЧЕТ!A:X,24,0)</f>
        <v>1614.748546575819</v>
      </c>
      <c r="F166" s="65">
        <f t="shared" si="2"/>
        <v>-37.561453424180854</v>
      </c>
    </row>
    <row r="167" spans="1:6" ht="14.25">
      <c r="A167" s="179" t="s">
        <v>79</v>
      </c>
      <c r="B167" s="180" t="s">
        <v>1027</v>
      </c>
      <c r="C167" s="181">
        <v>3241.35</v>
      </c>
      <c r="D167" s="180" t="s">
        <v>1092</v>
      </c>
      <c r="E167">
        <f>VLOOKUP(A167,РАСЧЕТ!A:X,24,0)</f>
        <v>2053.5022864786447</v>
      </c>
      <c r="F167" s="65">
        <f t="shared" si="2"/>
        <v>-1187.8477135213552</v>
      </c>
    </row>
    <row r="168" spans="1:6" ht="14.25">
      <c r="A168" s="179" t="s">
        <v>393</v>
      </c>
      <c r="B168" s="180" t="s">
        <v>1028</v>
      </c>
      <c r="C168" s="181">
        <v>2463.57</v>
      </c>
      <c r="D168" s="180" t="s">
        <v>1092</v>
      </c>
      <c r="E168">
        <f>VLOOKUP(A168,РАСЧЕТ!A:X,24,0)</f>
        <v>1560.7560432248715</v>
      </c>
      <c r="F168" s="65">
        <f t="shared" si="2"/>
        <v>-902.8139567751286</v>
      </c>
    </row>
    <row r="169" spans="1:6" ht="14.25">
      <c r="A169" s="179" t="s">
        <v>106</v>
      </c>
      <c r="B169" s="180" t="s">
        <v>1029</v>
      </c>
      <c r="C169" s="181">
        <v>1652.31</v>
      </c>
      <c r="D169" s="180" t="s">
        <v>1092</v>
      </c>
      <c r="E169">
        <f>VLOOKUP(A169,РАСЧЕТ!A:X,24,0)</f>
        <v>1046.7910622233276</v>
      </c>
      <c r="F169" s="65">
        <f t="shared" si="2"/>
        <v>-605.5189377766724</v>
      </c>
    </row>
    <row r="170" spans="1:6" ht="14.25">
      <c r="A170" s="179" t="s">
        <v>107</v>
      </c>
      <c r="B170" s="180" t="s">
        <v>1030</v>
      </c>
      <c r="C170" s="181">
        <v>1652.31</v>
      </c>
      <c r="D170" s="180" t="s">
        <v>1092</v>
      </c>
      <c r="E170">
        <f>VLOOKUP(A170,РАСЧЕТ!A:X,24,0)</f>
        <v>1046.7910622233276</v>
      </c>
      <c r="F170" s="65">
        <f t="shared" si="2"/>
        <v>-605.5189377766724</v>
      </c>
    </row>
    <row r="171" spans="1:6" ht="14.25">
      <c r="A171" s="179" t="s">
        <v>81</v>
      </c>
      <c r="B171" s="180" t="s">
        <v>1031</v>
      </c>
      <c r="C171" s="181">
        <v>3241.35</v>
      </c>
      <c r="D171" s="180" t="s">
        <v>1092</v>
      </c>
      <c r="E171">
        <f>VLOOKUP(A171,РАСЧЕТ!A:X,24,0)</f>
        <v>2053.5022864786447</v>
      </c>
      <c r="F171" s="65">
        <f t="shared" si="2"/>
        <v>-1187.8477135213552</v>
      </c>
    </row>
    <row r="172" spans="1:6" ht="14.25">
      <c r="A172" s="179" t="s">
        <v>71</v>
      </c>
      <c r="B172" s="180" t="s">
        <v>1032</v>
      </c>
      <c r="C172" s="181">
        <v>2463.57</v>
      </c>
      <c r="D172" s="180" t="s">
        <v>1092</v>
      </c>
      <c r="E172">
        <f>VLOOKUP(A172,РАСЧЕТ!A:X,24,0)</f>
        <v>166.43110871878307</v>
      </c>
      <c r="F172" s="65">
        <f t="shared" si="2"/>
        <v>-2297.138891281217</v>
      </c>
    </row>
    <row r="173" spans="1:6" ht="14.25">
      <c r="A173" s="179" t="s">
        <v>72</v>
      </c>
      <c r="B173" s="180" t="s">
        <v>1033</v>
      </c>
      <c r="C173" s="181">
        <v>1652.31</v>
      </c>
      <c r="D173" s="180" t="s">
        <v>1092</v>
      </c>
      <c r="E173">
        <f>VLOOKUP(A173,РАСЧЕТ!A:X,24,0)</f>
        <v>111.62448983555842</v>
      </c>
      <c r="F173" s="65">
        <f t="shared" si="2"/>
        <v>-1540.6855101644414</v>
      </c>
    </row>
    <row r="174" spans="1:6" ht="14.25">
      <c r="A174" s="179" t="s">
        <v>88</v>
      </c>
      <c r="B174" s="180" t="s">
        <v>1034</v>
      </c>
      <c r="C174" s="181">
        <v>1652.31</v>
      </c>
      <c r="D174" s="180" t="s">
        <v>1092</v>
      </c>
      <c r="E174">
        <f>VLOOKUP(A174,РАСЧЕТ!A:X,24,0)</f>
        <v>1046.7910622233276</v>
      </c>
      <c r="F174" s="65">
        <f t="shared" si="2"/>
        <v>-605.5189377766724</v>
      </c>
    </row>
    <row r="175" spans="1:6" ht="14.25">
      <c r="A175" s="179" t="s">
        <v>403</v>
      </c>
      <c r="B175" s="180" t="s">
        <v>1035</v>
      </c>
      <c r="C175" s="181">
        <v>3241.35</v>
      </c>
      <c r="D175" s="180" t="s">
        <v>1092</v>
      </c>
      <c r="E175">
        <f>VLOOKUP(A175,РАСЧЕТ!A:X,24,0)</f>
        <v>4187.87652914394</v>
      </c>
      <c r="F175" s="65">
        <f t="shared" si="2"/>
        <v>946.5265291439405</v>
      </c>
    </row>
    <row r="176" spans="1:6" ht="14.25">
      <c r="A176" s="179" t="s">
        <v>91</v>
      </c>
      <c r="B176" s="180" t="s">
        <v>1036</v>
      </c>
      <c r="C176" s="181">
        <v>2463.57</v>
      </c>
      <c r="D176" s="180" t="s">
        <v>1092</v>
      </c>
      <c r="E176">
        <f>VLOOKUP(A176,РАСЧЕТ!A:X,24,0)</f>
        <v>1560.7560432248715</v>
      </c>
      <c r="F176" s="65">
        <f t="shared" si="2"/>
        <v>-902.8139567751286</v>
      </c>
    </row>
    <row r="177" spans="1:6" ht="14.25">
      <c r="A177" s="179" t="s">
        <v>92</v>
      </c>
      <c r="B177" s="180" t="s">
        <v>1037</v>
      </c>
      <c r="C177" s="181">
        <v>1652.31</v>
      </c>
      <c r="D177" s="180" t="s">
        <v>1092</v>
      </c>
      <c r="E177">
        <f>VLOOKUP(A177,РАСЧЕТ!A:X,24,0)</f>
        <v>1046.7910622233276</v>
      </c>
      <c r="F177" s="65">
        <f t="shared" si="2"/>
        <v>-605.5189377766724</v>
      </c>
    </row>
    <row r="178" spans="1:6" ht="14.25">
      <c r="A178" s="179" t="s">
        <v>409</v>
      </c>
      <c r="B178" s="180" t="s">
        <v>1038</v>
      </c>
      <c r="C178" s="181">
        <v>1652.31</v>
      </c>
      <c r="D178" s="180" t="s">
        <v>1092</v>
      </c>
      <c r="E178">
        <f>VLOOKUP(A178,РАСЧЕТ!A:X,24,0)</f>
        <v>1926.6251502871874</v>
      </c>
      <c r="F178" s="65">
        <f t="shared" si="2"/>
        <v>274.3151502871874</v>
      </c>
    </row>
    <row r="179" spans="1:6" ht="14.25">
      <c r="A179" s="179" t="s">
        <v>411</v>
      </c>
      <c r="B179" s="180" t="s">
        <v>1039</v>
      </c>
      <c r="C179" s="181">
        <v>3241.35</v>
      </c>
      <c r="D179" s="180" t="s">
        <v>1092</v>
      </c>
      <c r="E179">
        <f>VLOOKUP(A179,РАСЧЕТ!A:X,24,0)</f>
        <v>2053.5022864786447</v>
      </c>
      <c r="F179" s="65">
        <f t="shared" si="2"/>
        <v>-1187.8477135213552</v>
      </c>
    </row>
    <row r="180" spans="1:6" ht="14.25">
      <c r="A180" s="179" t="s">
        <v>63</v>
      </c>
      <c r="B180" s="180" t="s">
        <v>1040</v>
      </c>
      <c r="C180" s="181">
        <v>2463.57</v>
      </c>
      <c r="D180" s="180" t="s">
        <v>1092</v>
      </c>
      <c r="E180">
        <f>VLOOKUP(A180,РАСЧЕТ!A:X,24,0)</f>
        <v>1560.7560432248715</v>
      </c>
      <c r="F180" s="65">
        <f t="shared" si="2"/>
        <v>-902.8139567751286</v>
      </c>
    </row>
    <row r="181" spans="1:6" ht="14.25">
      <c r="A181" s="179" t="s">
        <v>70</v>
      </c>
      <c r="B181" s="180" t="s">
        <v>1041</v>
      </c>
      <c r="C181" s="181">
        <v>1652.31</v>
      </c>
      <c r="D181" s="180" t="s">
        <v>1092</v>
      </c>
      <c r="E181">
        <f>VLOOKUP(A181,РАСЧЕТ!A:X,24,0)</f>
        <v>1046.7910622233276</v>
      </c>
      <c r="F181" s="65">
        <f t="shared" si="2"/>
        <v>-605.5189377766724</v>
      </c>
    </row>
    <row r="182" spans="1:6" ht="14.25">
      <c r="A182" s="179" t="s">
        <v>413</v>
      </c>
      <c r="B182" s="180" t="s">
        <v>1042</v>
      </c>
      <c r="C182" s="181">
        <v>1652.31</v>
      </c>
      <c r="D182" s="180" t="s">
        <v>1092</v>
      </c>
      <c r="E182">
        <f>VLOOKUP(A182,РАСЧЕТ!A:X,24,0)</f>
        <v>1046.7910622233276</v>
      </c>
      <c r="F182" s="65">
        <f t="shared" si="2"/>
        <v>-605.5189377766724</v>
      </c>
    </row>
    <row r="183" spans="1:6" ht="14.25">
      <c r="A183" s="179" t="s">
        <v>78</v>
      </c>
      <c r="B183" s="180" t="s">
        <v>1043</v>
      </c>
      <c r="C183" s="181">
        <v>3241.35</v>
      </c>
      <c r="D183" s="180" t="s">
        <v>1092</v>
      </c>
      <c r="E183">
        <f>VLOOKUP(A183,РАСЧЕТ!A:X,24,0)</f>
        <v>2053.5022864786447</v>
      </c>
      <c r="F183" s="65">
        <f t="shared" si="2"/>
        <v>-1187.8477135213552</v>
      </c>
    </row>
    <row r="184" spans="1:6" ht="14.25">
      <c r="A184" s="179" t="s">
        <v>417</v>
      </c>
      <c r="B184" s="180" t="s">
        <v>1044</v>
      </c>
      <c r="C184" s="181">
        <v>2463.57</v>
      </c>
      <c r="D184" s="180" t="s">
        <v>1092</v>
      </c>
      <c r="E184">
        <f>VLOOKUP(A184,РАСЧЕТ!A:X,24,0)</f>
        <v>1560.7560432248715</v>
      </c>
      <c r="F184" s="65">
        <f t="shared" si="2"/>
        <v>-902.8139567751286</v>
      </c>
    </row>
    <row r="185" spans="1:6" ht="14.25">
      <c r="A185" s="179" t="s">
        <v>419</v>
      </c>
      <c r="B185" s="180" t="s">
        <v>1045</v>
      </c>
      <c r="C185" s="181">
        <v>1652.31</v>
      </c>
      <c r="D185" s="180" t="s">
        <v>1092</v>
      </c>
      <c r="E185">
        <f>VLOOKUP(A185,РАСЧЕТ!A:X,24,0)</f>
        <v>657.8653498665684</v>
      </c>
      <c r="F185" s="65">
        <f t="shared" si="2"/>
        <v>-994.4446501334315</v>
      </c>
    </row>
    <row r="186" spans="1:6" ht="14.25">
      <c r="A186" s="179" t="s">
        <v>421</v>
      </c>
      <c r="B186" s="180" t="s">
        <v>1046</v>
      </c>
      <c r="C186" s="181">
        <v>1652.31</v>
      </c>
      <c r="D186" s="180" t="s">
        <v>1092</v>
      </c>
      <c r="E186">
        <f>VLOOKUP(A186,РАСЧЕТ!A:X,24,0)</f>
        <v>1046.7910622233276</v>
      </c>
      <c r="F186" s="65">
        <f t="shared" si="2"/>
        <v>-605.5189377766724</v>
      </c>
    </row>
    <row r="187" spans="1:6" ht="14.25">
      <c r="A187" s="179" t="s">
        <v>423</v>
      </c>
      <c r="B187" s="180" t="s">
        <v>1047</v>
      </c>
      <c r="C187" s="181">
        <v>3241.35</v>
      </c>
      <c r="D187" s="180" t="s">
        <v>1092</v>
      </c>
      <c r="E187">
        <f>VLOOKUP(A187,РАСЧЕТ!A:X,24,0)</f>
        <v>2053.5022864786447</v>
      </c>
      <c r="F187" s="65">
        <f t="shared" si="2"/>
        <v>-1187.8477135213552</v>
      </c>
    </row>
    <row r="188" spans="1:6" ht="14.25">
      <c r="A188" s="179" t="s">
        <v>425</v>
      </c>
      <c r="B188" s="180" t="s">
        <v>1048</v>
      </c>
      <c r="C188" s="181">
        <v>2463.57</v>
      </c>
      <c r="D188" s="180" t="s">
        <v>1092</v>
      </c>
      <c r="E188">
        <f>VLOOKUP(A188,РАСЧЕТ!A:X,24,0)</f>
        <v>1117.5441554981305</v>
      </c>
      <c r="F188" s="65">
        <f t="shared" si="2"/>
        <v>-1346.0258445018696</v>
      </c>
    </row>
    <row r="189" spans="1:6" ht="14.25">
      <c r="A189" s="179" t="s">
        <v>427</v>
      </c>
      <c r="B189" s="180" t="s">
        <v>1049</v>
      </c>
      <c r="C189" s="181">
        <v>1652.31</v>
      </c>
      <c r="D189" s="180" t="s">
        <v>1092</v>
      </c>
      <c r="E189">
        <f>VLOOKUP(A189,РАСЧЕТ!A:X,24,0)</f>
        <v>980.032054286266</v>
      </c>
      <c r="F189" s="65">
        <f t="shared" si="2"/>
        <v>-672.277945713734</v>
      </c>
    </row>
    <row r="190" spans="1:6" ht="14.25">
      <c r="A190" s="179" t="s">
        <v>429</v>
      </c>
      <c r="B190" s="180" t="s">
        <v>1050</v>
      </c>
      <c r="C190" s="181">
        <v>1652.31</v>
      </c>
      <c r="D190" s="180" t="s">
        <v>1092</v>
      </c>
      <c r="E190">
        <f>VLOOKUP(A190,РАСЧЕТ!A:X,24,0)</f>
        <v>1046.7910622233276</v>
      </c>
      <c r="F190" s="65">
        <f t="shared" si="2"/>
        <v>-605.5189377766724</v>
      </c>
    </row>
    <row r="191" spans="1:6" ht="14.25">
      <c r="A191" s="179" t="s">
        <v>98</v>
      </c>
      <c r="B191" s="180" t="s">
        <v>1051</v>
      </c>
      <c r="C191" s="181">
        <v>3140.87</v>
      </c>
      <c r="D191" s="180" t="s">
        <v>1092</v>
      </c>
      <c r="E191">
        <f>VLOOKUP(A191,РАСЧЕТ!A:X,24,0)</f>
        <v>1607.6016846730497</v>
      </c>
      <c r="F191" s="65">
        <f t="shared" si="2"/>
        <v>-1533.2683153269502</v>
      </c>
    </row>
    <row r="192" spans="1:6" ht="14.25">
      <c r="A192" s="179" t="s">
        <v>321</v>
      </c>
      <c r="B192" s="180" t="s">
        <v>1052</v>
      </c>
      <c r="C192" s="181">
        <v>2463.57</v>
      </c>
      <c r="D192" s="180" t="s">
        <v>1092</v>
      </c>
      <c r="E192">
        <f>VLOOKUP(A192,РАСЧЕТ!A:X,24,0)</f>
        <v>1354.1203026242356</v>
      </c>
      <c r="F192" s="65">
        <f t="shared" si="2"/>
        <v>-1109.4496973757646</v>
      </c>
    </row>
    <row r="193" spans="1:6" ht="14.25">
      <c r="A193" s="179" t="s">
        <v>94</v>
      </c>
      <c r="B193" s="180" t="s">
        <v>1053</v>
      </c>
      <c r="C193" s="181">
        <v>1652.31</v>
      </c>
      <c r="D193" s="180" t="s">
        <v>1092</v>
      </c>
      <c r="E193">
        <f>VLOOKUP(A193,РАСЧЕТ!A:X,24,0)</f>
        <v>1046.7910622233276</v>
      </c>
      <c r="F193" s="65">
        <f t="shared" si="2"/>
        <v>-605.5189377766724</v>
      </c>
    </row>
    <row r="194" spans="1:6" ht="14.25">
      <c r="A194" s="179" t="s">
        <v>95</v>
      </c>
      <c r="B194" s="180" t="s">
        <v>1054</v>
      </c>
      <c r="C194" s="181">
        <v>1652.31</v>
      </c>
      <c r="D194" s="180" t="s">
        <v>1092</v>
      </c>
      <c r="E194">
        <f>VLOOKUP(A194,РАСЧЕТ!A:X,24,0)</f>
        <v>1046.7910622233276</v>
      </c>
      <c r="F194" s="65">
        <f t="shared" si="2"/>
        <v>-605.5189377766724</v>
      </c>
    </row>
    <row r="195" spans="1:6" ht="14.25">
      <c r="A195" s="179" t="s">
        <v>445</v>
      </c>
      <c r="B195" s="180" t="s">
        <v>1055</v>
      </c>
      <c r="C195" s="181">
        <v>3241.35</v>
      </c>
      <c r="D195" s="180" t="s">
        <v>1092</v>
      </c>
      <c r="E195">
        <f>VLOOKUP(A195,РАСЧЕТ!A:X,24,0)</f>
        <v>2053.5022864786447</v>
      </c>
      <c r="F195" s="65">
        <f aca="true" t="shared" si="3" ref="F195:F227">E195-C195</f>
        <v>-1187.8477135213552</v>
      </c>
    </row>
    <row r="196" spans="1:6" ht="14.25">
      <c r="A196" s="179" t="s">
        <v>337</v>
      </c>
      <c r="B196" s="180" t="s">
        <v>1056</v>
      </c>
      <c r="C196" s="181">
        <v>2463.57</v>
      </c>
      <c r="D196" s="180" t="s">
        <v>1092</v>
      </c>
      <c r="E196">
        <f>VLOOKUP(A196,РАСЧЕТ!A:X,24,0)</f>
        <v>1560.7560432248715</v>
      </c>
      <c r="F196" s="65">
        <f t="shared" si="3"/>
        <v>-902.8139567751286</v>
      </c>
    </row>
    <row r="197" spans="1:6" ht="14.25">
      <c r="A197" s="179" t="s">
        <v>339</v>
      </c>
      <c r="B197" s="180" t="s">
        <v>1057</v>
      </c>
      <c r="C197" s="181">
        <v>1652.31</v>
      </c>
      <c r="D197" s="180" t="s">
        <v>1092</v>
      </c>
      <c r="E197">
        <f>VLOOKUP(A197,РАСЧЕТ!A:X,24,0)</f>
        <v>1046.7910622233276</v>
      </c>
      <c r="F197" s="65">
        <f t="shared" si="3"/>
        <v>-605.5189377766724</v>
      </c>
    </row>
    <row r="198" spans="1:6" ht="14.25">
      <c r="A198" s="179" t="s">
        <v>345</v>
      </c>
      <c r="B198" s="180" t="s">
        <v>1058</v>
      </c>
      <c r="C198" s="181">
        <v>1652.31</v>
      </c>
      <c r="D198" s="180" t="s">
        <v>1092</v>
      </c>
      <c r="E198">
        <f>VLOOKUP(A198,РАСЧЕТ!A:X,24,0)</f>
        <v>1046.7910622233276</v>
      </c>
      <c r="F198" s="65">
        <f t="shared" si="3"/>
        <v>-605.5189377766724</v>
      </c>
    </row>
    <row r="199" spans="1:6" ht="14.25">
      <c r="A199" s="179" t="s">
        <v>349</v>
      </c>
      <c r="B199" s="180" t="s">
        <v>1059</v>
      </c>
      <c r="C199" s="181">
        <v>3241.35</v>
      </c>
      <c r="D199" s="180" t="s">
        <v>1092</v>
      </c>
      <c r="E199">
        <f>VLOOKUP(A199,РАСЧЕТ!A:X,24,0)</f>
        <v>2053.5022864786447</v>
      </c>
      <c r="F199" s="65">
        <f t="shared" si="3"/>
        <v>-1187.8477135213552</v>
      </c>
    </row>
    <row r="200" spans="1:6" ht="14.25">
      <c r="A200" s="179" t="s">
        <v>371</v>
      </c>
      <c r="B200" s="180" t="s">
        <v>1060</v>
      </c>
      <c r="C200" s="181">
        <v>2463.57</v>
      </c>
      <c r="D200" s="180" t="s">
        <v>1092</v>
      </c>
      <c r="E200">
        <f>VLOOKUP(A200,РАСЧЕТ!A:X,24,0)</f>
        <v>1560.7560432248715</v>
      </c>
      <c r="F200" s="65">
        <f t="shared" si="3"/>
        <v>-902.8139567751286</v>
      </c>
    </row>
    <row r="201" spans="1:6" ht="14.25">
      <c r="A201" s="179" t="s">
        <v>377</v>
      </c>
      <c r="B201" s="180" t="s">
        <v>1061</v>
      </c>
      <c r="C201" s="181">
        <v>1652.31</v>
      </c>
      <c r="D201" s="180" t="s">
        <v>1092</v>
      </c>
      <c r="E201">
        <f>VLOOKUP(A201,РАСЧЕТ!A:X,24,0)</f>
        <v>1046.7910622233276</v>
      </c>
      <c r="F201" s="65">
        <f t="shared" si="3"/>
        <v>-605.5189377766724</v>
      </c>
    </row>
    <row r="202" spans="1:6" ht="14.25">
      <c r="A202" s="179" t="s">
        <v>385</v>
      </c>
      <c r="B202" s="180" t="s">
        <v>1062</v>
      </c>
      <c r="C202" s="181">
        <v>1652.31</v>
      </c>
      <c r="D202" s="180" t="s">
        <v>1092</v>
      </c>
      <c r="E202">
        <f>VLOOKUP(A202,РАСЧЕТ!A:X,24,0)</f>
        <v>1046.7910622233276</v>
      </c>
      <c r="F202" s="65">
        <f t="shared" si="3"/>
        <v>-605.5189377766724</v>
      </c>
    </row>
    <row r="203" spans="1:6" ht="14.25">
      <c r="A203" s="179" t="s">
        <v>90</v>
      </c>
      <c r="B203" s="180" t="s">
        <v>1063</v>
      </c>
      <c r="C203" s="181">
        <v>3241.35</v>
      </c>
      <c r="D203" s="180" t="s">
        <v>1092</v>
      </c>
      <c r="E203">
        <f>VLOOKUP(A203,РАСЧЕТ!A:X,24,0)</f>
        <v>2053.5022864786447</v>
      </c>
      <c r="F203" s="65">
        <f t="shared" si="3"/>
        <v>-1187.8477135213552</v>
      </c>
    </row>
    <row r="204" spans="1:6" ht="14.25">
      <c r="A204" s="179" t="s">
        <v>399</v>
      </c>
      <c r="B204" s="180" t="s">
        <v>1064</v>
      </c>
      <c r="C204" s="181">
        <v>2463.57</v>
      </c>
      <c r="D204" s="180" t="s">
        <v>1092</v>
      </c>
      <c r="E204">
        <f>VLOOKUP(A204,РАСЧЕТ!A:X,24,0)</f>
        <v>2570.6602461792145</v>
      </c>
      <c r="F204" s="65">
        <f t="shared" si="3"/>
        <v>107.09024617921432</v>
      </c>
    </row>
    <row r="205" spans="1:6" ht="14.25">
      <c r="A205" s="179" t="s">
        <v>401</v>
      </c>
      <c r="B205" s="180" t="s">
        <v>1065</v>
      </c>
      <c r="C205" s="181">
        <v>1652.31</v>
      </c>
      <c r="D205" s="180" t="s">
        <v>1092</v>
      </c>
      <c r="E205">
        <f>VLOOKUP(A205,РАСЧЕТ!A:X,24,0)</f>
        <v>111.62448983555842</v>
      </c>
      <c r="F205" s="65">
        <f t="shared" si="3"/>
        <v>-1540.6855101644414</v>
      </c>
    </row>
    <row r="206" spans="1:6" ht="14.25">
      <c r="A206" s="179" t="s">
        <v>405</v>
      </c>
      <c r="B206" s="180" t="s">
        <v>1066</v>
      </c>
      <c r="C206" s="181">
        <v>1652.31</v>
      </c>
      <c r="D206" s="180" t="s">
        <v>1092</v>
      </c>
      <c r="E206">
        <f>VLOOKUP(A206,РАСЧЕТ!A:X,24,0)</f>
        <v>1046.7910622233276</v>
      </c>
      <c r="F206" s="65">
        <f t="shared" si="3"/>
        <v>-605.5189377766724</v>
      </c>
    </row>
    <row r="207" spans="1:6" ht="14.25">
      <c r="A207" s="179" t="s">
        <v>676</v>
      </c>
      <c r="B207" s="180" t="s">
        <v>1067</v>
      </c>
      <c r="C207" s="181">
        <v>3241.35</v>
      </c>
      <c r="D207" s="180" t="s">
        <v>1092</v>
      </c>
      <c r="E207">
        <f>VLOOKUP(A207,РАСЧЕТ!A:X,24,0)</f>
        <v>3806.084942115224</v>
      </c>
      <c r="F207" s="65">
        <f t="shared" si="3"/>
        <v>564.7349421152239</v>
      </c>
    </row>
    <row r="208" spans="1:6" ht="14.25">
      <c r="A208" s="179" t="s">
        <v>415</v>
      </c>
      <c r="B208" s="180" t="s">
        <v>1069</v>
      </c>
      <c r="C208" s="181">
        <v>2463.57</v>
      </c>
      <c r="D208" s="180" t="s">
        <v>1092</v>
      </c>
      <c r="E208">
        <f>VLOOKUP(A208,РАСЧЕТ!A:X,24,0)</f>
        <v>1560.7560432248715</v>
      </c>
      <c r="F208" s="65">
        <f t="shared" si="3"/>
        <v>-902.8139567751286</v>
      </c>
    </row>
    <row r="209" spans="1:6" ht="14.25">
      <c r="A209" s="179" t="s">
        <v>83</v>
      </c>
      <c r="B209" s="180" t="s">
        <v>1070</v>
      </c>
      <c r="C209" s="181">
        <v>1652.31</v>
      </c>
      <c r="D209" s="180" t="s">
        <v>1092</v>
      </c>
      <c r="E209">
        <f>VLOOKUP(A209,РАСЧЕТ!A:X,24,0)</f>
        <v>1081.0096780596036</v>
      </c>
      <c r="F209" s="65">
        <f t="shared" si="3"/>
        <v>-571.3003219403963</v>
      </c>
    </row>
    <row r="210" spans="1:6" ht="14.25">
      <c r="A210" s="179" t="s">
        <v>114</v>
      </c>
      <c r="B210" s="180" t="s">
        <v>1071</v>
      </c>
      <c r="C210" s="181">
        <v>1652.31</v>
      </c>
      <c r="D210" s="180" t="s">
        <v>1092</v>
      </c>
      <c r="E210">
        <f>VLOOKUP(A210,РАСЧЕТ!A:X,24,0)</f>
        <v>1046.7910622233276</v>
      </c>
      <c r="F210" s="65">
        <f t="shared" si="3"/>
        <v>-605.5189377766724</v>
      </c>
    </row>
    <row r="211" spans="1:6" ht="14.25">
      <c r="A211" s="179" t="s">
        <v>113</v>
      </c>
      <c r="B211" s="180" t="s">
        <v>1072</v>
      </c>
      <c r="C211" s="181">
        <v>3241.35</v>
      </c>
      <c r="D211" s="180" t="s">
        <v>1092</v>
      </c>
      <c r="E211">
        <f>VLOOKUP(A211,РАСЧЕТ!A:X,24,0)</f>
        <v>483.44027414491285</v>
      </c>
      <c r="F211" s="65">
        <f t="shared" si="3"/>
        <v>-2757.909725855087</v>
      </c>
    </row>
    <row r="212" spans="1:6" ht="14.25">
      <c r="A212" s="179" t="s">
        <v>431</v>
      </c>
      <c r="B212" s="180" t="s">
        <v>1073</v>
      </c>
      <c r="C212" s="181">
        <v>2463.57</v>
      </c>
      <c r="D212" s="180" t="s">
        <v>1092</v>
      </c>
      <c r="E212">
        <f>VLOOKUP(A212,РАСЧЕТ!A:X,24,0)</f>
        <v>1560.7560432248715</v>
      </c>
      <c r="F212" s="65">
        <f t="shared" si="3"/>
        <v>-902.8139567751286</v>
      </c>
    </row>
    <row r="213" spans="1:6" ht="14.25">
      <c r="A213" s="179" t="s">
        <v>433</v>
      </c>
      <c r="B213" s="180" t="s">
        <v>1074</v>
      </c>
      <c r="C213" s="181">
        <v>1652.31</v>
      </c>
      <c r="D213" s="180" t="s">
        <v>1092</v>
      </c>
      <c r="E213">
        <f>VLOOKUP(A213,РАСЧЕТ!A:X,24,0)</f>
        <v>1046.7910622233276</v>
      </c>
      <c r="F213" s="65">
        <f t="shared" si="3"/>
        <v>-605.5189377766724</v>
      </c>
    </row>
    <row r="214" spans="1:6" ht="14.25">
      <c r="A214" s="179" t="s">
        <v>435</v>
      </c>
      <c r="B214" s="180" t="s">
        <v>1075</v>
      </c>
      <c r="C214" s="181">
        <v>1652.31</v>
      </c>
      <c r="D214" s="180" t="s">
        <v>1092</v>
      </c>
      <c r="E214">
        <f>VLOOKUP(A214,РАСЧЕТ!A:X,24,0)</f>
        <v>1046.7910622233276</v>
      </c>
      <c r="F214" s="65">
        <f t="shared" si="3"/>
        <v>-605.5189377766724</v>
      </c>
    </row>
    <row r="215" spans="1:6" ht="14.25">
      <c r="A215" s="179" t="s">
        <v>69</v>
      </c>
      <c r="B215" s="180" t="s">
        <v>1076</v>
      </c>
      <c r="C215" s="181">
        <v>3241.35</v>
      </c>
      <c r="D215" s="180" t="s">
        <v>1092</v>
      </c>
      <c r="E215">
        <f>VLOOKUP(A215,РАСЧЕТ!A:X,24,0)</f>
        <v>2053.5022864786447</v>
      </c>
      <c r="F215" s="65">
        <f t="shared" si="3"/>
        <v>-1187.8477135213552</v>
      </c>
    </row>
    <row r="216" spans="1:6" ht="14.25">
      <c r="A216" s="179" t="s">
        <v>65</v>
      </c>
      <c r="B216" s="180" t="s">
        <v>1077</v>
      </c>
      <c r="C216" s="181">
        <v>2463.57</v>
      </c>
      <c r="D216" s="180" t="s">
        <v>1092</v>
      </c>
      <c r="E216">
        <f>VLOOKUP(A216,РАСЧЕТ!A:X,24,0)</f>
        <v>1560.7560432248715</v>
      </c>
      <c r="F216" s="65">
        <f t="shared" si="3"/>
        <v>-902.8139567751286</v>
      </c>
    </row>
    <row r="217" spans="1:6" ht="14.25">
      <c r="A217" s="179" t="s">
        <v>437</v>
      </c>
      <c r="B217" s="180" t="s">
        <v>1078</v>
      </c>
      <c r="C217" s="181">
        <v>1652.31</v>
      </c>
      <c r="D217" s="180" t="s">
        <v>1092</v>
      </c>
      <c r="E217">
        <f>VLOOKUP(A217,РАСЧЕТ!A:X,24,0)</f>
        <v>1046.7910622233276</v>
      </c>
      <c r="F217" s="65">
        <f t="shared" si="3"/>
        <v>-605.5189377766724</v>
      </c>
    </row>
    <row r="218" spans="1:6" ht="14.25">
      <c r="A218" s="179" t="s">
        <v>66</v>
      </c>
      <c r="B218" s="180" t="s">
        <v>1079</v>
      </c>
      <c r="C218" s="181">
        <v>1652.31</v>
      </c>
      <c r="D218" s="180" t="s">
        <v>1092</v>
      </c>
      <c r="E218">
        <f>VLOOKUP(A218,РАСЧЕТ!A:X,24,0)</f>
        <v>1046.7910622233276</v>
      </c>
      <c r="F218" s="65">
        <f t="shared" si="3"/>
        <v>-605.5189377766724</v>
      </c>
    </row>
    <row r="219" spans="1:6" ht="14.25">
      <c r="A219" s="179" t="s">
        <v>103</v>
      </c>
      <c r="B219" s="180" t="s">
        <v>1080</v>
      </c>
      <c r="C219" s="181">
        <v>3241.35</v>
      </c>
      <c r="D219" s="180" t="s">
        <v>1092</v>
      </c>
      <c r="E219">
        <f>VLOOKUP(A219,РАСЧЕТ!A:X,24,0)</f>
        <v>2053.5022864786447</v>
      </c>
      <c r="F219" s="65">
        <f t="shared" si="3"/>
        <v>-1187.8477135213552</v>
      </c>
    </row>
    <row r="220" spans="1:6" ht="14.25">
      <c r="A220" s="179" t="s">
        <v>439</v>
      </c>
      <c r="B220" s="180" t="s">
        <v>1081</v>
      </c>
      <c r="C220" s="181">
        <v>2463.57</v>
      </c>
      <c r="D220" s="180" t="s">
        <v>1092</v>
      </c>
      <c r="E220">
        <f>VLOOKUP(A220,РАСЧЕТ!A:X,24,0)</f>
        <v>1560.7560432248715</v>
      </c>
      <c r="F220" s="65">
        <f t="shared" si="3"/>
        <v>-902.8139567751286</v>
      </c>
    </row>
    <row r="221" spans="1:6" ht="14.25">
      <c r="A221" s="179" t="s">
        <v>441</v>
      </c>
      <c r="B221" s="180" t="s">
        <v>1082</v>
      </c>
      <c r="C221" s="181">
        <v>1652.31</v>
      </c>
      <c r="D221" s="180" t="s">
        <v>1092</v>
      </c>
      <c r="E221">
        <f>VLOOKUP(A221,РАСЧЕТ!A:X,24,0)</f>
        <v>707.3924700982533</v>
      </c>
      <c r="F221" s="65">
        <f t="shared" si="3"/>
        <v>-944.9175299017467</v>
      </c>
    </row>
    <row r="222" spans="1:6" ht="14.25">
      <c r="A222" s="179" t="s">
        <v>84</v>
      </c>
      <c r="B222" s="180" t="s">
        <v>1083</v>
      </c>
      <c r="C222" s="181">
        <v>1652.31</v>
      </c>
      <c r="D222" s="180" t="s">
        <v>1092</v>
      </c>
      <c r="E222">
        <f>VLOOKUP(A222,РАСЧЕТ!A:X,24,0)</f>
        <v>1046.7910622233276</v>
      </c>
      <c r="F222" s="65">
        <f t="shared" si="3"/>
        <v>-605.5189377766724</v>
      </c>
    </row>
    <row r="223" spans="1:6" ht="14.25">
      <c r="A223" s="179" t="s">
        <v>671</v>
      </c>
      <c r="B223" s="180" t="s">
        <v>1084</v>
      </c>
      <c r="C223" s="181">
        <v>3241.35</v>
      </c>
      <c r="D223" s="180" t="s">
        <v>1092</v>
      </c>
      <c r="E223">
        <f>VLOOKUP(A223,РАСЧЕТ!A:X,24,0)</f>
        <v>2053.5022864786447</v>
      </c>
      <c r="F223" s="65">
        <f t="shared" si="3"/>
        <v>-1187.8477135213552</v>
      </c>
    </row>
    <row r="224" spans="1:6" ht="14.25">
      <c r="A224" s="179" t="s">
        <v>80</v>
      </c>
      <c r="B224" s="180" t="s">
        <v>1085</v>
      </c>
      <c r="C224" s="181">
        <v>2463.57</v>
      </c>
      <c r="D224" s="180" t="s">
        <v>1092</v>
      </c>
      <c r="E224">
        <f>VLOOKUP(A224,РАСЧЕТ!A:X,24,0)</f>
        <v>1560.7560432248715</v>
      </c>
      <c r="F224" s="65">
        <f t="shared" si="3"/>
        <v>-902.8139567751286</v>
      </c>
    </row>
    <row r="225" spans="1:6" ht="14.25">
      <c r="A225" s="179" t="s">
        <v>99</v>
      </c>
      <c r="B225" s="180" t="s">
        <v>1086</v>
      </c>
      <c r="C225" s="181">
        <v>1652.31</v>
      </c>
      <c r="D225" s="180" t="s">
        <v>1092</v>
      </c>
      <c r="E225">
        <f>VLOOKUP(A225,РАСЧЕТ!A:X,24,0)</f>
        <v>1108.8987360541453</v>
      </c>
      <c r="F225" s="65">
        <f t="shared" si="3"/>
        <v>-543.4112639458547</v>
      </c>
    </row>
    <row r="226" spans="1:6" ht="14.25">
      <c r="A226" s="179" t="s">
        <v>115</v>
      </c>
      <c r="B226" s="180" t="s">
        <v>1087</v>
      </c>
      <c r="C226" s="181">
        <v>1652.31</v>
      </c>
      <c r="D226" s="180" t="s">
        <v>1092</v>
      </c>
      <c r="E226">
        <f>VLOOKUP(A226,РАСЧЕТ!A:X,24,0)</f>
        <v>1046.7910622233276</v>
      </c>
      <c r="F226" s="65">
        <f t="shared" si="3"/>
        <v>-605.5189377766724</v>
      </c>
    </row>
    <row r="227" spans="1:6" ht="14.25">
      <c r="A227" s="179" t="s">
        <v>443</v>
      </c>
      <c r="B227" s="180" t="s">
        <v>1088</v>
      </c>
      <c r="C227" s="181">
        <v>3241.35</v>
      </c>
      <c r="D227" s="180" t="s">
        <v>1092</v>
      </c>
      <c r="E227">
        <f>VLOOKUP(A227,РАСЧЕТ!A:X,24,0)</f>
        <v>2053.5022864786447</v>
      </c>
      <c r="F227" s="65">
        <f t="shared" si="3"/>
        <v>-1187.8477135213552</v>
      </c>
    </row>
    <row r="228" spans="1:5" ht="14.25">
      <c r="A228" s="177"/>
      <c r="B228" s="178"/>
      <c r="C228" s="178" t="s">
        <v>1091</v>
      </c>
      <c r="D228" s="178"/>
      <c r="E228">
        <f>SUM(E2:E227)</f>
        <v>313223.9337199999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9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58.140625" style="15" customWidth="1"/>
    <col min="3" max="8" width="10.7109375" style="0" customWidth="1"/>
    <col min="10" max="10" width="9.57421875" style="0" bestFit="1" customWidth="1"/>
  </cols>
  <sheetData>
    <row r="1" spans="1:21" ht="15">
      <c r="A1" s="90"/>
      <c r="B1" s="101" t="s">
        <v>631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4.25">
      <c r="A2" s="90"/>
      <c r="B2" s="102" t="s">
        <v>664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4.25">
      <c r="A3" s="90"/>
      <c r="B3" s="102" t="s">
        <v>632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4.25">
      <c r="A4" s="90"/>
      <c r="B4" s="102" t="s">
        <v>640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14.25">
      <c r="A5" s="90"/>
      <c r="B5" s="102" t="s">
        <v>633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15" customHeight="1">
      <c r="A6" s="90"/>
      <c r="B6" s="100" t="s">
        <v>665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ht="15" customHeight="1">
      <c r="A7" s="90"/>
      <c r="B7" s="100" t="s">
        <v>634</v>
      </c>
      <c r="C7" s="100"/>
      <c r="D7" s="100"/>
      <c r="E7" s="100"/>
      <c r="F7" s="100"/>
      <c r="G7" s="100"/>
      <c r="H7" s="10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ht="14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0.25">
      <c r="A9" s="90"/>
      <c r="B9" s="91" t="s">
        <v>635</v>
      </c>
      <c r="C9" s="92"/>
      <c r="D9" s="93" t="s">
        <v>666</v>
      </c>
      <c r="E9" s="93" t="s">
        <v>667</v>
      </c>
      <c r="F9" s="93" t="s">
        <v>668</v>
      </c>
      <c r="G9" s="93" t="s">
        <v>669</v>
      </c>
      <c r="H9" s="94" t="s">
        <v>636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20.25">
      <c r="A10" s="90"/>
      <c r="B10" s="91" t="s">
        <v>449</v>
      </c>
      <c r="C10" s="91" t="s">
        <v>637</v>
      </c>
      <c r="D10" s="94" t="s">
        <v>638</v>
      </c>
      <c r="E10" s="94" t="s">
        <v>638</v>
      </c>
      <c r="F10" s="94" t="s">
        <v>638</v>
      </c>
      <c r="G10" s="94" t="s">
        <v>638</v>
      </c>
      <c r="H10" s="94" t="s">
        <v>638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ht="14.25">
      <c r="A11" s="90"/>
      <c r="B11" s="93" t="s">
        <v>588</v>
      </c>
      <c r="C11" s="93"/>
      <c r="D11" s="95">
        <v>494408.19</v>
      </c>
      <c r="E11" s="95">
        <v>494408.4</v>
      </c>
      <c r="F11" s="95">
        <v>494408.19</v>
      </c>
      <c r="G11" s="95">
        <v>494408.19</v>
      </c>
      <c r="H11" s="95">
        <f>SUM(D11:G11)</f>
        <v>1977632.97</v>
      </c>
      <c r="I11" s="90">
        <v>757541.44188</v>
      </c>
      <c r="J11" s="145">
        <f>I11-H11</f>
        <v>-1220091.52812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4.25">
      <c r="A12" s="90"/>
      <c r="B12" s="103" t="s">
        <v>670</v>
      </c>
      <c r="C12" s="96" t="s">
        <v>328</v>
      </c>
      <c r="D12" s="97">
        <v>1652.31</v>
      </c>
      <c r="E12" s="97">
        <v>1652.3</v>
      </c>
      <c r="F12" s="97">
        <v>1652.31</v>
      </c>
      <c r="G12" s="97">
        <v>1652.31</v>
      </c>
      <c r="H12" s="95">
        <f aca="true" t="shared" si="0" ref="H12:H74">SUM(D12:G12)</f>
        <v>6609.23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14.25">
      <c r="A13" s="90"/>
      <c r="B13" s="103" t="s">
        <v>329</v>
      </c>
      <c r="C13" s="96" t="s">
        <v>330</v>
      </c>
      <c r="D13" s="97">
        <v>1652.31</v>
      </c>
      <c r="E13" s="97">
        <v>1652.31</v>
      </c>
      <c r="F13" s="97">
        <v>1652.31</v>
      </c>
      <c r="G13" s="97">
        <v>1652.31</v>
      </c>
      <c r="H13" s="95">
        <f t="shared" si="0"/>
        <v>6609.24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14.25">
      <c r="A14" s="90"/>
      <c r="B14" s="103" t="s">
        <v>314</v>
      </c>
      <c r="C14" s="96" t="s">
        <v>315</v>
      </c>
      <c r="D14" s="97">
        <v>2463.57</v>
      </c>
      <c r="E14" s="97">
        <v>2463.57</v>
      </c>
      <c r="F14" s="97">
        <v>2463.57</v>
      </c>
      <c r="G14" s="97">
        <v>2463.57</v>
      </c>
      <c r="H14" s="95">
        <f t="shared" si="0"/>
        <v>9854.28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 ht="14.25">
      <c r="A15" s="90"/>
      <c r="B15" s="103" t="s">
        <v>316</v>
      </c>
      <c r="C15" s="96" t="s">
        <v>317</v>
      </c>
      <c r="D15" s="97">
        <v>1652.31</v>
      </c>
      <c r="E15" s="97">
        <v>1652.31</v>
      </c>
      <c r="F15" s="97">
        <v>1652.31</v>
      </c>
      <c r="G15" s="97">
        <v>1652.31</v>
      </c>
      <c r="H15" s="95">
        <f t="shared" si="0"/>
        <v>6609.24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1" ht="14.25">
      <c r="A16" s="90"/>
      <c r="B16" s="103" t="s">
        <v>318</v>
      </c>
      <c r="C16" s="96" t="s">
        <v>319</v>
      </c>
      <c r="D16" s="97">
        <v>2463.57</v>
      </c>
      <c r="E16" s="97">
        <v>2463.57</v>
      </c>
      <c r="F16" s="97">
        <v>2463.57</v>
      </c>
      <c r="G16" s="97">
        <v>2463.57</v>
      </c>
      <c r="H16" s="95">
        <f t="shared" si="0"/>
        <v>9854.28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1" ht="14.25">
      <c r="A17" s="90"/>
      <c r="B17" s="103" t="s">
        <v>321</v>
      </c>
      <c r="C17" s="96" t="s">
        <v>322</v>
      </c>
      <c r="D17" s="97">
        <v>2463.57</v>
      </c>
      <c r="E17" s="97">
        <v>2463.57</v>
      </c>
      <c r="F17" s="97">
        <v>2463.57</v>
      </c>
      <c r="G17" s="97">
        <v>2463.57</v>
      </c>
      <c r="H17" s="95">
        <f t="shared" si="0"/>
        <v>9854.28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1" ht="14.25">
      <c r="A18" s="90"/>
      <c r="B18" s="103" t="s">
        <v>324</v>
      </c>
      <c r="C18" s="96" t="s">
        <v>325</v>
      </c>
      <c r="D18" s="97">
        <v>1652.31</v>
      </c>
      <c r="E18" s="97">
        <v>1652.31</v>
      </c>
      <c r="F18" s="97">
        <v>1652.31</v>
      </c>
      <c r="G18" s="97">
        <v>1652.31</v>
      </c>
      <c r="H18" s="95">
        <f t="shared" si="0"/>
        <v>6609.24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14.25">
      <c r="A19" s="90"/>
      <c r="B19" s="103" t="s">
        <v>326</v>
      </c>
      <c r="C19" s="96" t="s">
        <v>327</v>
      </c>
      <c r="D19" s="97">
        <v>2463.57</v>
      </c>
      <c r="E19" s="97">
        <v>2463.57</v>
      </c>
      <c r="F19" s="97">
        <v>2463.57</v>
      </c>
      <c r="G19" s="97">
        <v>2463.57</v>
      </c>
      <c r="H19" s="95">
        <f t="shared" si="0"/>
        <v>9854.28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1" ht="14.25">
      <c r="A20" s="90"/>
      <c r="B20" s="103" t="s">
        <v>331</v>
      </c>
      <c r="C20" s="96" t="s">
        <v>332</v>
      </c>
      <c r="D20" s="97">
        <v>2463.57</v>
      </c>
      <c r="E20" s="97">
        <v>2463.57</v>
      </c>
      <c r="F20" s="97">
        <v>2463.57</v>
      </c>
      <c r="G20" s="97">
        <v>2463.57</v>
      </c>
      <c r="H20" s="95">
        <f t="shared" si="0"/>
        <v>9854.28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14.25">
      <c r="A21" s="90"/>
      <c r="B21" s="103" t="s">
        <v>333</v>
      </c>
      <c r="C21" s="96" t="s">
        <v>334</v>
      </c>
      <c r="D21" s="97">
        <v>2463.57</v>
      </c>
      <c r="E21" s="97">
        <v>2463.57</v>
      </c>
      <c r="F21" s="97">
        <v>2463.57</v>
      </c>
      <c r="G21" s="97">
        <v>2463.57</v>
      </c>
      <c r="H21" s="95">
        <f t="shared" si="0"/>
        <v>9854.28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14.25">
      <c r="A22" s="90"/>
      <c r="B22" s="103" t="s">
        <v>335</v>
      </c>
      <c r="C22" s="96" t="s">
        <v>336</v>
      </c>
      <c r="D22" s="97">
        <v>1652.31</v>
      </c>
      <c r="E22" s="97">
        <v>1652.31</v>
      </c>
      <c r="F22" s="97">
        <v>1652.31</v>
      </c>
      <c r="G22" s="97">
        <v>1652.31</v>
      </c>
      <c r="H22" s="95">
        <f t="shared" si="0"/>
        <v>6609.24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 ht="14.25">
      <c r="A23" s="90"/>
      <c r="B23" s="103" t="s">
        <v>337</v>
      </c>
      <c r="C23" s="96" t="s">
        <v>338</v>
      </c>
      <c r="D23" s="97">
        <v>2463.57</v>
      </c>
      <c r="E23" s="97">
        <v>2463.57</v>
      </c>
      <c r="F23" s="97">
        <v>2463.57</v>
      </c>
      <c r="G23" s="97">
        <v>2463.57</v>
      </c>
      <c r="H23" s="95">
        <f t="shared" si="0"/>
        <v>9854.28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1" ht="14.25">
      <c r="A24" s="90"/>
      <c r="B24" s="103" t="s">
        <v>339</v>
      </c>
      <c r="C24" s="96" t="s">
        <v>340</v>
      </c>
      <c r="D24" s="97">
        <v>1652.31</v>
      </c>
      <c r="E24" s="97">
        <v>1652.31</v>
      </c>
      <c r="F24" s="97">
        <v>1652.31</v>
      </c>
      <c r="G24" s="97">
        <v>1652.31</v>
      </c>
      <c r="H24" s="95">
        <f t="shared" si="0"/>
        <v>6609.24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 ht="14.25">
      <c r="A25" s="90"/>
      <c r="B25" s="103" t="s">
        <v>341</v>
      </c>
      <c r="C25" s="96" t="s">
        <v>342</v>
      </c>
      <c r="D25" s="97">
        <v>2463.57</v>
      </c>
      <c r="E25" s="97">
        <v>2463.57</v>
      </c>
      <c r="F25" s="97">
        <v>2463.57</v>
      </c>
      <c r="G25" s="97">
        <v>2463.57</v>
      </c>
      <c r="H25" s="95">
        <f t="shared" si="0"/>
        <v>9854.28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ht="14.25">
      <c r="A26" s="90"/>
      <c r="B26" s="103" t="s">
        <v>343</v>
      </c>
      <c r="C26" s="96" t="s">
        <v>344</v>
      </c>
      <c r="D26" s="97">
        <v>2463.57</v>
      </c>
      <c r="E26" s="97">
        <v>2463.57</v>
      </c>
      <c r="F26" s="97">
        <v>2463.57</v>
      </c>
      <c r="G26" s="97">
        <v>2463.57</v>
      </c>
      <c r="H26" s="95">
        <f t="shared" si="0"/>
        <v>9854.28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1" ht="14.25">
      <c r="A27" s="90"/>
      <c r="B27" s="103" t="s">
        <v>345</v>
      </c>
      <c r="C27" s="96" t="s">
        <v>346</v>
      </c>
      <c r="D27" s="97">
        <v>1652.31</v>
      </c>
      <c r="E27" s="97">
        <v>1652.31</v>
      </c>
      <c r="F27" s="97">
        <v>1652.31</v>
      </c>
      <c r="G27" s="97">
        <v>1652.31</v>
      </c>
      <c r="H27" s="95">
        <f t="shared" si="0"/>
        <v>6609.24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1:21" ht="14.25">
      <c r="A28" s="90"/>
      <c r="B28" s="103" t="s">
        <v>347</v>
      </c>
      <c r="C28" s="96" t="s">
        <v>348</v>
      </c>
      <c r="D28" s="97">
        <v>2463.57</v>
      </c>
      <c r="E28" s="97">
        <v>2463.57</v>
      </c>
      <c r="F28" s="97">
        <v>2463.57</v>
      </c>
      <c r="G28" s="97">
        <v>2463.57</v>
      </c>
      <c r="H28" s="95">
        <f t="shared" si="0"/>
        <v>9854.28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1" ht="14.25">
      <c r="A29" s="90"/>
      <c r="B29" s="103" t="s">
        <v>349</v>
      </c>
      <c r="C29" s="96" t="s">
        <v>350</v>
      </c>
      <c r="D29" s="97">
        <v>3241.35</v>
      </c>
      <c r="E29" s="97">
        <v>3241.35</v>
      </c>
      <c r="F29" s="97">
        <v>3241.35</v>
      </c>
      <c r="G29" s="97">
        <v>3241.35</v>
      </c>
      <c r="H29" s="95">
        <f t="shared" si="0"/>
        <v>12965.4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1" ht="14.25">
      <c r="A30" s="90"/>
      <c r="B30" s="103" t="s">
        <v>351</v>
      </c>
      <c r="C30" s="96" t="s">
        <v>352</v>
      </c>
      <c r="D30" s="97">
        <v>1652.31</v>
      </c>
      <c r="E30" s="97">
        <v>1652.31</v>
      </c>
      <c r="F30" s="97">
        <v>1652.31</v>
      </c>
      <c r="G30" s="97">
        <v>1652.31</v>
      </c>
      <c r="H30" s="95">
        <f t="shared" si="0"/>
        <v>6609.24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21" ht="14.25">
      <c r="A31" s="90"/>
      <c r="B31" s="103" t="s">
        <v>353</v>
      </c>
      <c r="C31" s="96" t="s">
        <v>354</v>
      </c>
      <c r="D31" s="97">
        <v>2463.57</v>
      </c>
      <c r="E31" s="97">
        <v>2463.57</v>
      </c>
      <c r="F31" s="97">
        <v>2463.57</v>
      </c>
      <c r="G31" s="97">
        <v>2463.57</v>
      </c>
      <c r="H31" s="95">
        <f t="shared" si="0"/>
        <v>9854.28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1" ht="14.25">
      <c r="A32" s="90"/>
      <c r="B32" s="103" t="s">
        <v>355</v>
      </c>
      <c r="C32" s="96" t="s">
        <v>356</v>
      </c>
      <c r="D32" s="97">
        <v>2463.57</v>
      </c>
      <c r="E32" s="97">
        <v>2463.57</v>
      </c>
      <c r="F32" s="97">
        <v>2463.57</v>
      </c>
      <c r="G32" s="97">
        <v>2463.57</v>
      </c>
      <c r="H32" s="95">
        <f t="shared" si="0"/>
        <v>9854.28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 ht="14.25">
      <c r="A33" s="90"/>
      <c r="B33" s="103" t="s">
        <v>369</v>
      </c>
      <c r="C33" s="96" t="s">
        <v>370</v>
      </c>
      <c r="D33" s="97">
        <v>1652.31</v>
      </c>
      <c r="E33" s="97">
        <v>1652.31</v>
      </c>
      <c r="F33" s="97">
        <v>1652.31</v>
      </c>
      <c r="G33" s="97">
        <v>1652.31</v>
      </c>
      <c r="H33" s="95">
        <f t="shared" si="0"/>
        <v>6609.24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14.25">
      <c r="A34" s="90"/>
      <c r="B34" s="103" t="s">
        <v>371</v>
      </c>
      <c r="C34" s="96" t="s">
        <v>372</v>
      </c>
      <c r="D34" s="97">
        <v>2463.57</v>
      </c>
      <c r="E34" s="97">
        <v>2463.57</v>
      </c>
      <c r="F34" s="97">
        <v>2463.57</v>
      </c>
      <c r="G34" s="97">
        <v>2463.57</v>
      </c>
      <c r="H34" s="95">
        <f t="shared" si="0"/>
        <v>9854.28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14.25">
      <c r="A35" s="90"/>
      <c r="B35" s="103" t="s">
        <v>373</v>
      </c>
      <c r="C35" s="96" t="s">
        <v>374</v>
      </c>
      <c r="D35" s="97">
        <v>1652.31</v>
      </c>
      <c r="E35" s="97">
        <v>1652.31</v>
      </c>
      <c r="F35" s="97">
        <v>1652.31</v>
      </c>
      <c r="G35" s="97">
        <v>1652.31</v>
      </c>
      <c r="H35" s="95">
        <f t="shared" si="0"/>
        <v>6609.24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 ht="14.25">
      <c r="A36" s="90"/>
      <c r="B36" s="103" t="s">
        <v>375</v>
      </c>
      <c r="C36" s="96" t="s">
        <v>376</v>
      </c>
      <c r="D36" s="97">
        <v>1652.31</v>
      </c>
      <c r="E36" s="97">
        <v>1652.31</v>
      </c>
      <c r="F36" s="97">
        <v>1652.31</v>
      </c>
      <c r="G36" s="97">
        <v>1652.31</v>
      </c>
      <c r="H36" s="95">
        <f t="shared" si="0"/>
        <v>6609.24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1" ht="14.25">
      <c r="A37" s="90"/>
      <c r="B37" s="103" t="s">
        <v>377</v>
      </c>
      <c r="C37" s="96" t="s">
        <v>378</v>
      </c>
      <c r="D37" s="97">
        <v>1652.31</v>
      </c>
      <c r="E37" s="97">
        <v>1652.31</v>
      </c>
      <c r="F37" s="97">
        <v>1652.31</v>
      </c>
      <c r="G37" s="97">
        <v>1652.31</v>
      </c>
      <c r="H37" s="95">
        <f t="shared" si="0"/>
        <v>6609.24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ht="14.25">
      <c r="A38" s="90"/>
      <c r="B38" s="103" t="s">
        <v>379</v>
      </c>
      <c r="C38" s="96" t="s">
        <v>380</v>
      </c>
      <c r="D38" s="97">
        <v>2463.57</v>
      </c>
      <c r="E38" s="97">
        <v>2463.57</v>
      </c>
      <c r="F38" s="97">
        <v>2463.57</v>
      </c>
      <c r="G38" s="97">
        <v>2463.57</v>
      </c>
      <c r="H38" s="95">
        <f t="shared" si="0"/>
        <v>9854.28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 ht="14.25">
      <c r="A39" s="90"/>
      <c r="B39" s="103" t="s">
        <v>381</v>
      </c>
      <c r="C39" s="96" t="s">
        <v>382</v>
      </c>
      <c r="D39" s="97">
        <v>1652.31</v>
      </c>
      <c r="E39" s="97">
        <v>1652.31</v>
      </c>
      <c r="F39" s="97">
        <v>1652.31</v>
      </c>
      <c r="G39" s="97">
        <v>1652.31</v>
      </c>
      <c r="H39" s="95">
        <f t="shared" si="0"/>
        <v>6609.24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 ht="14.25">
      <c r="A40" s="90"/>
      <c r="B40" s="103" t="s">
        <v>383</v>
      </c>
      <c r="C40" s="96" t="s">
        <v>384</v>
      </c>
      <c r="D40" s="97">
        <v>3241.35</v>
      </c>
      <c r="E40" s="97">
        <v>3241.35</v>
      </c>
      <c r="F40" s="97">
        <v>3241.35</v>
      </c>
      <c r="G40" s="97">
        <v>3241.35</v>
      </c>
      <c r="H40" s="95">
        <f t="shared" si="0"/>
        <v>12965.4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 ht="14.25">
      <c r="A41" s="90"/>
      <c r="B41" s="103" t="s">
        <v>385</v>
      </c>
      <c r="C41" s="96" t="s">
        <v>386</v>
      </c>
      <c r="D41" s="97">
        <v>1652.31</v>
      </c>
      <c r="E41" s="97">
        <v>1652.31</v>
      </c>
      <c r="F41" s="97">
        <v>1652.31</v>
      </c>
      <c r="G41" s="97">
        <v>1652.31</v>
      </c>
      <c r="H41" s="95">
        <f t="shared" si="0"/>
        <v>6609.24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1:21" ht="14.25">
      <c r="A42" s="90"/>
      <c r="B42" s="103" t="s">
        <v>249</v>
      </c>
      <c r="C42" s="96" t="s">
        <v>250</v>
      </c>
      <c r="D42" s="97">
        <v>2463.57</v>
      </c>
      <c r="E42" s="97">
        <v>2463.57</v>
      </c>
      <c r="F42" s="97">
        <v>2463.57</v>
      </c>
      <c r="G42" s="97">
        <v>2463.57</v>
      </c>
      <c r="H42" s="95">
        <f t="shared" si="0"/>
        <v>9854.28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21" ht="14.25">
      <c r="A43" s="90"/>
      <c r="B43" s="103" t="s">
        <v>251</v>
      </c>
      <c r="C43" s="96" t="s">
        <v>252</v>
      </c>
      <c r="D43" s="97">
        <v>3241.35</v>
      </c>
      <c r="E43" s="97">
        <v>3241.35</v>
      </c>
      <c r="F43" s="97">
        <v>3241.35</v>
      </c>
      <c r="G43" s="97">
        <v>3241.35</v>
      </c>
      <c r="H43" s="95">
        <f t="shared" si="0"/>
        <v>12965.4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21" ht="14.25">
      <c r="A44" s="90"/>
      <c r="B44" s="103" t="s">
        <v>253</v>
      </c>
      <c r="C44" s="96" t="s">
        <v>254</v>
      </c>
      <c r="D44" s="97">
        <v>2463.57</v>
      </c>
      <c r="E44" s="97">
        <v>2463.57</v>
      </c>
      <c r="F44" s="97">
        <v>2463.57</v>
      </c>
      <c r="G44" s="97">
        <v>2463.57</v>
      </c>
      <c r="H44" s="95">
        <f t="shared" si="0"/>
        <v>9854.28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 ht="14.25">
      <c r="A45" s="90"/>
      <c r="B45" s="103" t="s">
        <v>255</v>
      </c>
      <c r="C45" s="96" t="s">
        <v>256</v>
      </c>
      <c r="D45" s="97">
        <v>1652.31</v>
      </c>
      <c r="E45" s="97">
        <v>1652.31</v>
      </c>
      <c r="F45" s="97">
        <v>1652.31</v>
      </c>
      <c r="G45" s="97">
        <v>1652.31</v>
      </c>
      <c r="H45" s="95">
        <f t="shared" si="0"/>
        <v>6609.24</v>
      </c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 ht="14.25">
      <c r="A46" s="90"/>
      <c r="B46" s="103" t="s">
        <v>257</v>
      </c>
      <c r="C46" s="96" t="s">
        <v>258</v>
      </c>
      <c r="D46" s="97">
        <v>1652.31</v>
      </c>
      <c r="E46" s="97">
        <v>1652.31</v>
      </c>
      <c r="F46" s="97">
        <v>1652.31</v>
      </c>
      <c r="G46" s="97">
        <v>1652.31</v>
      </c>
      <c r="H46" s="95">
        <f t="shared" si="0"/>
        <v>6609.24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21" ht="14.25">
      <c r="A47" s="90"/>
      <c r="B47" s="103" t="s">
        <v>259</v>
      </c>
      <c r="C47" s="96" t="s">
        <v>260</v>
      </c>
      <c r="D47" s="97">
        <v>1652.31</v>
      </c>
      <c r="E47" s="97">
        <v>1652.31</v>
      </c>
      <c r="F47" s="97">
        <v>1652.31</v>
      </c>
      <c r="G47" s="97">
        <v>1652.31</v>
      </c>
      <c r="H47" s="95">
        <f t="shared" si="0"/>
        <v>6609.24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1:21" ht="14.25">
      <c r="A48" s="90"/>
      <c r="B48" s="103" t="s">
        <v>261</v>
      </c>
      <c r="C48" s="96" t="s">
        <v>262</v>
      </c>
      <c r="D48" s="97">
        <v>1652.31</v>
      </c>
      <c r="E48" s="97">
        <v>1652.31</v>
      </c>
      <c r="F48" s="97">
        <v>1652.31</v>
      </c>
      <c r="G48" s="97">
        <v>1652.31</v>
      </c>
      <c r="H48" s="95">
        <f t="shared" si="0"/>
        <v>6609.24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1:21" ht="14.25">
      <c r="A49" s="90"/>
      <c r="B49" s="103" t="s">
        <v>263</v>
      </c>
      <c r="C49" s="96" t="s">
        <v>264</v>
      </c>
      <c r="D49" s="97">
        <v>2463.57</v>
      </c>
      <c r="E49" s="97">
        <v>2463.57</v>
      </c>
      <c r="F49" s="97">
        <v>2463.57</v>
      </c>
      <c r="G49" s="97">
        <v>2463.57</v>
      </c>
      <c r="H49" s="95">
        <f t="shared" si="0"/>
        <v>9854.28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ht="14.25">
      <c r="A50" s="90"/>
      <c r="B50" s="103" t="s">
        <v>265</v>
      </c>
      <c r="C50" s="96" t="s">
        <v>266</v>
      </c>
      <c r="D50" s="97">
        <v>2463.57</v>
      </c>
      <c r="E50" s="97">
        <v>2463.57</v>
      </c>
      <c r="F50" s="97">
        <v>2463.57</v>
      </c>
      <c r="G50" s="97">
        <v>2463.57</v>
      </c>
      <c r="H50" s="95">
        <f t="shared" si="0"/>
        <v>9854.28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1:21" ht="14.25">
      <c r="A51" s="90"/>
      <c r="B51" s="103" t="s">
        <v>268</v>
      </c>
      <c r="C51" s="96" t="s">
        <v>269</v>
      </c>
      <c r="D51" s="97">
        <v>2463.57</v>
      </c>
      <c r="E51" s="97">
        <v>2463.57</v>
      </c>
      <c r="F51" s="97">
        <v>2463.57</v>
      </c>
      <c r="G51" s="97">
        <v>2463.57</v>
      </c>
      <c r="H51" s="95">
        <f t="shared" si="0"/>
        <v>9854.28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 ht="14.25">
      <c r="A52" s="90"/>
      <c r="B52" s="103" t="s">
        <v>270</v>
      </c>
      <c r="C52" s="96" t="s">
        <v>271</v>
      </c>
      <c r="D52" s="97">
        <v>2463.57</v>
      </c>
      <c r="E52" s="97">
        <v>2463.57</v>
      </c>
      <c r="F52" s="97">
        <v>2463.57</v>
      </c>
      <c r="G52" s="97">
        <v>2463.57</v>
      </c>
      <c r="H52" s="95">
        <f t="shared" si="0"/>
        <v>9854.28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 ht="14.25">
      <c r="A53" s="90"/>
      <c r="B53" s="103" t="s">
        <v>272</v>
      </c>
      <c r="C53" s="96" t="s">
        <v>273</v>
      </c>
      <c r="D53" s="97">
        <v>1652.31</v>
      </c>
      <c r="E53" s="97">
        <v>1652.31</v>
      </c>
      <c r="F53" s="97">
        <v>1652.31</v>
      </c>
      <c r="G53" s="97">
        <v>1652.31</v>
      </c>
      <c r="H53" s="95">
        <f t="shared" si="0"/>
        <v>6609.24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ht="14.25">
      <c r="A54" s="90"/>
      <c r="B54" s="103" t="s">
        <v>274</v>
      </c>
      <c r="C54" s="96" t="s">
        <v>275</v>
      </c>
      <c r="D54" s="97">
        <v>2463.57</v>
      </c>
      <c r="E54" s="97">
        <v>2463.57</v>
      </c>
      <c r="F54" s="97">
        <v>2463.57</v>
      </c>
      <c r="G54" s="97">
        <v>2463.57</v>
      </c>
      <c r="H54" s="95">
        <f t="shared" si="0"/>
        <v>9854.28</v>
      </c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14.25">
      <c r="A55" s="90"/>
      <c r="B55" s="103" t="s">
        <v>276</v>
      </c>
      <c r="C55" s="96" t="s">
        <v>277</v>
      </c>
      <c r="D55" s="97">
        <v>3241.35</v>
      </c>
      <c r="E55" s="97">
        <v>3241.35</v>
      </c>
      <c r="F55" s="97">
        <v>3241.35</v>
      </c>
      <c r="G55" s="97">
        <v>3241.35</v>
      </c>
      <c r="H55" s="95">
        <f t="shared" si="0"/>
        <v>12965.4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ht="14.25">
      <c r="A56" s="90"/>
      <c r="B56" s="103" t="s">
        <v>278</v>
      </c>
      <c r="C56" s="96" t="s">
        <v>279</v>
      </c>
      <c r="D56" s="97">
        <v>1652.31</v>
      </c>
      <c r="E56" s="97">
        <v>1652.31</v>
      </c>
      <c r="F56" s="97">
        <v>1652.31</v>
      </c>
      <c r="G56" s="97">
        <v>1652.31</v>
      </c>
      <c r="H56" s="95">
        <f t="shared" si="0"/>
        <v>6609.24</v>
      </c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14.25">
      <c r="A57" s="90"/>
      <c r="B57" s="103" t="s">
        <v>280</v>
      </c>
      <c r="C57" s="96" t="s">
        <v>281</v>
      </c>
      <c r="D57" s="97">
        <v>2463.57</v>
      </c>
      <c r="E57" s="97">
        <v>2463.57</v>
      </c>
      <c r="F57" s="97">
        <v>2463.57</v>
      </c>
      <c r="G57" s="97">
        <v>2463.57</v>
      </c>
      <c r="H57" s="95">
        <f t="shared" si="0"/>
        <v>9854.28</v>
      </c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ht="14.25">
      <c r="A58" s="90"/>
      <c r="B58" s="103" t="s">
        <v>282</v>
      </c>
      <c r="C58" s="96" t="s">
        <v>283</v>
      </c>
      <c r="D58" s="97">
        <v>3241.35</v>
      </c>
      <c r="E58" s="97">
        <v>3241.35</v>
      </c>
      <c r="F58" s="97">
        <v>3241.35</v>
      </c>
      <c r="G58" s="97">
        <v>3241.35</v>
      </c>
      <c r="H58" s="95">
        <f t="shared" si="0"/>
        <v>12965.4</v>
      </c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 ht="14.25">
      <c r="A59" s="90"/>
      <c r="B59" s="103" t="s">
        <v>284</v>
      </c>
      <c r="C59" s="96" t="s">
        <v>285</v>
      </c>
      <c r="D59" s="97">
        <v>3241.35</v>
      </c>
      <c r="E59" s="97">
        <v>3241.35</v>
      </c>
      <c r="F59" s="97">
        <v>3241.35</v>
      </c>
      <c r="G59" s="97">
        <v>3241.35</v>
      </c>
      <c r="H59" s="95">
        <f t="shared" si="0"/>
        <v>12965.4</v>
      </c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 ht="14.25">
      <c r="A60" s="90"/>
      <c r="B60" s="103" t="s">
        <v>286</v>
      </c>
      <c r="C60" s="96" t="s">
        <v>287</v>
      </c>
      <c r="D60" s="97">
        <v>2463.57</v>
      </c>
      <c r="E60" s="97">
        <v>2463.57</v>
      </c>
      <c r="F60" s="97">
        <v>2463.57</v>
      </c>
      <c r="G60" s="97">
        <v>2463.57</v>
      </c>
      <c r="H60" s="95">
        <f t="shared" si="0"/>
        <v>9854.28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1:21" ht="14.25">
      <c r="A61" s="90"/>
      <c r="B61" s="103" t="s">
        <v>288</v>
      </c>
      <c r="C61" s="96" t="s">
        <v>289</v>
      </c>
      <c r="D61" s="97">
        <v>2463.57</v>
      </c>
      <c r="E61" s="97">
        <v>2463.57</v>
      </c>
      <c r="F61" s="97">
        <v>2463.57</v>
      </c>
      <c r="G61" s="97">
        <v>2463.57</v>
      </c>
      <c r="H61" s="95">
        <f t="shared" si="0"/>
        <v>9854.28</v>
      </c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1:21" ht="14.25">
      <c r="A62" s="90"/>
      <c r="B62" s="103" t="s">
        <v>290</v>
      </c>
      <c r="C62" s="96" t="s">
        <v>291</v>
      </c>
      <c r="D62" s="97">
        <v>1652.31</v>
      </c>
      <c r="E62" s="97">
        <v>1652.31</v>
      </c>
      <c r="F62" s="97">
        <v>1652.31</v>
      </c>
      <c r="G62" s="97">
        <v>1652.31</v>
      </c>
      <c r="H62" s="95">
        <f t="shared" si="0"/>
        <v>6609.24</v>
      </c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ht="14.25">
      <c r="A63" s="90"/>
      <c r="B63" s="103" t="s">
        <v>292</v>
      </c>
      <c r="C63" s="96" t="s">
        <v>293</v>
      </c>
      <c r="D63" s="97">
        <v>2463.57</v>
      </c>
      <c r="E63" s="97">
        <v>2463.57</v>
      </c>
      <c r="F63" s="97">
        <v>2463.57</v>
      </c>
      <c r="G63" s="97">
        <v>2463.57</v>
      </c>
      <c r="H63" s="95">
        <f t="shared" si="0"/>
        <v>9854.28</v>
      </c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ht="14.25">
      <c r="A64" s="90"/>
      <c r="B64" s="103" t="s">
        <v>294</v>
      </c>
      <c r="C64" s="96" t="s">
        <v>295</v>
      </c>
      <c r="D64" s="97">
        <v>1652.31</v>
      </c>
      <c r="E64" s="97">
        <v>1652.31</v>
      </c>
      <c r="F64" s="97">
        <v>1652.31</v>
      </c>
      <c r="G64" s="97">
        <v>1652.31</v>
      </c>
      <c r="H64" s="95">
        <f t="shared" si="0"/>
        <v>6609.24</v>
      </c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21" ht="14.25">
      <c r="A65" s="90"/>
      <c r="B65" s="103" t="s">
        <v>296</v>
      </c>
      <c r="C65" s="96" t="s">
        <v>297</v>
      </c>
      <c r="D65" s="97">
        <v>1652.31</v>
      </c>
      <c r="E65" s="97">
        <v>1652.31</v>
      </c>
      <c r="F65" s="97">
        <v>1652.31</v>
      </c>
      <c r="G65" s="97">
        <v>1652.31</v>
      </c>
      <c r="H65" s="95">
        <f t="shared" si="0"/>
        <v>6609.24</v>
      </c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1:21" ht="14.25">
      <c r="A66" s="90"/>
      <c r="B66" s="103" t="s">
        <v>298</v>
      </c>
      <c r="C66" s="96" t="s">
        <v>299</v>
      </c>
      <c r="D66" s="97">
        <v>3241.35</v>
      </c>
      <c r="E66" s="97">
        <v>3241.35</v>
      </c>
      <c r="F66" s="97">
        <v>3241.35</v>
      </c>
      <c r="G66" s="97">
        <v>3241.35</v>
      </c>
      <c r="H66" s="95">
        <f t="shared" si="0"/>
        <v>12965.4</v>
      </c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1:21" ht="14.25">
      <c r="A67" s="90"/>
      <c r="B67" s="103" t="s">
        <v>300</v>
      </c>
      <c r="C67" s="96" t="s">
        <v>301</v>
      </c>
      <c r="D67" s="97">
        <v>2463.57</v>
      </c>
      <c r="E67" s="97">
        <v>2463.57</v>
      </c>
      <c r="F67" s="97">
        <v>2463.57</v>
      </c>
      <c r="G67" s="97">
        <v>2463.57</v>
      </c>
      <c r="H67" s="95">
        <f t="shared" si="0"/>
        <v>9854.28</v>
      </c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21" ht="14.25">
      <c r="A68" s="90"/>
      <c r="B68" s="103" t="s">
        <v>302</v>
      </c>
      <c r="C68" s="96" t="s">
        <v>303</v>
      </c>
      <c r="D68" s="97">
        <v>2463.57</v>
      </c>
      <c r="E68" s="97">
        <v>2463.57</v>
      </c>
      <c r="F68" s="97">
        <v>2463.57</v>
      </c>
      <c r="G68" s="97">
        <v>2463.57</v>
      </c>
      <c r="H68" s="95">
        <f t="shared" si="0"/>
        <v>9854.28</v>
      </c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:21" ht="14.25">
      <c r="A69" s="90"/>
      <c r="B69" s="103" t="s">
        <v>304</v>
      </c>
      <c r="C69" s="96" t="s">
        <v>305</v>
      </c>
      <c r="D69" s="97">
        <v>1652.31</v>
      </c>
      <c r="E69" s="97">
        <v>1652.31</v>
      </c>
      <c r="F69" s="97">
        <v>1652.31</v>
      </c>
      <c r="G69" s="97">
        <v>1652.31</v>
      </c>
      <c r="H69" s="95">
        <f t="shared" si="0"/>
        <v>6609.24</v>
      </c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ht="14.25">
      <c r="A70" s="90"/>
      <c r="B70" s="103" t="s">
        <v>306</v>
      </c>
      <c r="C70" s="96" t="s">
        <v>307</v>
      </c>
      <c r="D70" s="97">
        <v>2604.99</v>
      </c>
      <c r="E70" s="97">
        <v>2604.99</v>
      </c>
      <c r="F70" s="97">
        <v>2604.99</v>
      </c>
      <c r="G70" s="97">
        <v>2604.99</v>
      </c>
      <c r="H70" s="95">
        <f t="shared" si="0"/>
        <v>10419.96</v>
      </c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ht="14.25">
      <c r="A71" s="90"/>
      <c r="B71" s="103" t="s">
        <v>308</v>
      </c>
      <c r="C71" s="96" t="s">
        <v>309</v>
      </c>
      <c r="D71" s="97">
        <v>1652.31</v>
      </c>
      <c r="E71" s="97">
        <v>1652.31</v>
      </c>
      <c r="F71" s="97">
        <v>1652.31</v>
      </c>
      <c r="G71" s="97">
        <v>1652.31</v>
      </c>
      <c r="H71" s="95">
        <f t="shared" si="0"/>
        <v>6609.24</v>
      </c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ht="14.25">
      <c r="A72" s="90"/>
      <c r="B72" s="103" t="s">
        <v>310</v>
      </c>
      <c r="C72" s="96" t="s">
        <v>311</v>
      </c>
      <c r="D72" s="97">
        <v>2463.57</v>
      </c>
      <c r="E72" s="97">
        <v>2463.57</v>
      </c>
      <c r="F72" s="97">
        <v>2463.57</v>
      </c>
      <c r="G72" s="97">
        <v>2463.57</v>
      </c>
      <c r="H72" s="95">
        <f t="shared" si="0"/>
        <v>9854.28</v>
      </c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ht="14.25">
      <c r="A73" s="90"/>
      <c r="B73" s="103" t="s">
        <v>312</v>
      </c>
      <c r="C73" s="96" t="s">
        <v>313</v>
      </c>
      <c r="D73" s="97">
        <v>1652.31</v>
      </c>
      <c r="E73" s="97">
        <v>1652.31</v>
      </c>
      <c r="F73" s="97">
        <v>1652.31</v>
      </c>
      <c r="G73" s="97">
        <v>1652.31</v>
      </c>
      <c r="H73" s="95">
        <f t="shared" si="0"/>
        <v>6609.24</v>
      </c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ht="14.25">
      <c r="A74" s="90"/>
      <c r="B74" s="103" t="s">
        <v>367</v>
      </c>
      <c r="C74" s="96" t="s">
        <v>368</v>
      </c>
      <c r="D74" s="97">
        <v>1652.31</v>
      </c>
      <c r="E74" s="97">
        <v>1652.31</v>
      </c>
      <c r="F74" s="97">
        <v>1652.31</v>
      </c>
      <c r="G74" s="97">
        <v>1652.31</v>
      </c>
      <c r="H74" s="95">
        <f t="shared" si="0"/>
        <v>6609.24</v>
      </c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ht="14.25">
      <c r="A75" s="90"/>
      <c r="B75" s="103" t="s">
        <v>365</v>
      </c>
      <c r="C75" s="96" t="s">
        <v>366</v>
      </c>
      <c r="D75" s="97">
        <v>2463.57</v>
      </c>
      <c r="E75" s="97">
        <v>2463.57</v>
      </c>
      <c r="F75" s="97">
        <v>2463.57</v>
      </c>
      <c r="G75" s="97">
        <v>2463.57</v>
      </c>
      <c r="H75" s="95">
        <f aca="true" t="shared" si="1" ref="H75:H138">SUM(D75:G75)</f>
        <v>9854.28</v>
      </c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ht="14.25">
      <c r="A76" s="90"/>
      <c r="B76" s="103" t="s">
        <v>363</v>
      </c>
      <c r="C76" s="96" t="s">
        <v>364</v>
      </c>
      <c r="D76" s="97">
        <v>1652.31</v>
      </c>
      <c r="E76" s="97">
        <v>1652.31</v>
      </c>
      <c r="F76" s="97">
        <v>1652.31</v>
      </c>
      <c r="G76" s="97">
        <v>1652.31</v>
      </c>
      <c r="H76" s="95">
        <f t="shared" si="1"/>
        <v>6609.24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ht="14.25">
      <c r="A77" s="90"/>
      <c r="B77" s="103" t="s">
        <v>361</v>
      </c>
      <c r="C77" s="96" t="s">
        <v>362</v>
      </c>
      <c r="D77" s="97">
        <v>2005.84</v>
      </c>
      <c r="E77" s="97">
        <v>2005.84</v>
      </c>
      <c r="F77" s="97">
        <v>2005.84</v>
      </c>
      <c r="G77" s="97">
        <v>2005.84</v>
      </c>
      <c r="H77" s="95">
        <f t="shared" si="1"/>
        <v>8023.36</v>
      </c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ht="14.25">
      <c r="A78" s="90"/>
      <c r="B78" s="103" t="s">
        <v>359</v>
      </c>
      <c r="C78" s="96" t="s">
        <v>360</v>
      </c>
      <c r="D78" s="97">
        <v>1652.31</v>
      </c>
      <c r="E78" s="97">
        <v>1652.31</v>
      </c>
      <c r="F78" s="97">
        <v>1652.31</v>
      </c>
      <c r="G78" s="97">
        <v>1652.31</v>
      </c>
      <c r="H78" s="95">
        <f t="shared" si="1"/>
        <v>6609.24</v>
      </c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ht="14.25">
      <c r="A79" s="90"/>
      <c r="B79" s="103" t="s">
        <v>357</v>
      </c>
      <c r="C79" s="96" t="s">
        <v>358</v>
      </c>
      <c r="D79" s="97">
        <v>1652.31</v>
      </c>
      <c r="E79" s="97">
        <v>1652.31</v>
      </c>
      <c r="F79" s="97">
        <v>1652.31</v>
      </c>
      <c r="G79" s="97">
        <v>1652.31</v>
      </c>
      <c r="H79" s="95">
        <f t="shared" si="1"/>
        <v>6609.24</v>
      </c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ht="14.25">
      <c r="A80" s="90"/>
      <c r="B80" s="103" t="s">
        <v>387</v>
      </c>
      <c r="C80" s="96" t="s">
        <v>388</v>
      </c>
      <c r="D80" s="97">
        <v>1652.31</v>
      </c>
      <c r="E80" s="97">
        <v>1652.31</v>
      </c>
      <c r="F80" s="97">
        <v>1652.31</v>
      </c>
      <c r="G80" s="97">
        <v>1652.31</v>
      </c>
      <c r="H80" s="95">
        <f t="shared" si="1"/>
        <v>6609.24</v>
      </c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ht="14.25">
      <c r="A81" s="90"/>
      <c r="B81" s="103" t="s">
        <v>389</v>
      </c>
      <c r="C81" s="96" t="s">
        <v>390</v>
      </c>
      <c r="D81" s="97">
        <v>2463.57</v>
      </c>
      <c r="E81" s="97">
        <v>2463.57</v>
      </c>
      <c r="F81" s="97">
        <v>2463.57</v>
      </c>
      <c r="G81" s="97">
        <v>2463.57</v>
      </c>
      <c r="H81" s="95">
        <f t="shared" si="1"/>
        <v>9854.28</v>
      </c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ht="14.25">
      <c r="A82" s="90"/>
      <c r="B82" s="103" t="s">
        <v>391</v>
      </c>
      <c r="C82" s="96" t="s">
        <v>392</v>
      </c>
      <c r="D82" s="97">
        <v>1652.31</v>
      </c>
      <c r="E82" s="97">
        <v>1652.31</v>
      </c>
      <c r="F82" s="97">
        <v>1652.31</v>
      </c>
      <c r="G82" s="97">
        <v>1652.31</v>
      </c>
      <c r="H82" s="95">
        <f t="shared" si="1"/>
        <v>6609.24</v>
      </c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ht="14.25">
      <c r="A83" s="90"/>
      <c r="B83" s="103" t="s">
        <v>393</v>
      </c>
      <c r="C83" s="96" t="s">
        <v>394</v>
      </c>
      <c r="D83" s="97">
        <v>2463.57</v>
      </c>
      <c r="E83" s="97">
        <v>2463.57</v>
      </c>
      <c r="F83" s="97">
        <v>2463.57</v>
      </c>
      <c r="G83" s="97">
        <v>2463.57</v>
      </c>
      <c r="H83" s="95">
        <f t="shared" si="1"/>
        <v>9854.28</v>
      </c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ht="14.25">
      <c r="A84" s="90"/>
      <c r="B84" s="103" t="s">
        <v>395</v>
      </c>
      <c r="C84" s="96" t="s">
        <v>396</v>
      </c>
      <c r="D84" s="97">
        <v>2463.57</v>
      </c>
      <c r="E84" s="97">
        <v>2463.57</v>
      </c>
      <c r="F84" s="97">
        <v>2463.57</v>
      </c>
      <c r="G84" s="97">
        <v>2463.57</v>
      </c>
      <c r="H84" s="95">
        <f t="shared" si="1"/>
        <v>9854.28</v>
      </c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ht="14.25">
      <c r="A85" s="90"/>
      <c r="B85" s="103" t="s">
        <v>397</v>
      </c>
      <c r="C85" s="96" t="s">
        <v>398</v>
      </c>
      <c r="D85" s="97">
        <v>1652.31</v>
      </c>
      <c r="E85" s="97">
        <v>1652.31</v>
      </c>
      <c r="F85" s="97">
        <v>1652.31</v>
      </c>
      <c r="G85" s="97">
        <v>1652.31</v>
      </c>
      <c r="H85" s="95">
        <f t="shared" si="1"/>
        <v>6609.24</v>
      </c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ht="14.25">
      <c r="A86" s="90"/>
      <c r="B86" s="103" t="s">
        <v>399</v>
      </c>
      <c r="C86" s="96" t="s">
        <v>400</v>
      </c>
      <c r="D86" s="97">
        <v>2463.57</v>
      </c>
      <c r="E86" s="97">
        <v>2463.57</v>
      </c>
      <c r="F86" s="97">
        <v>2463.57</v>
      </c>
      <c r="G86" s="97">
        <v>2463.57</v>
      </c>
      <c r="H86" s="95">
        <f t="shared" si="1"/>
        <v>9854.28</v>
      </c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ht="14.25">
      <c r="A87" s="90"/>
      <c r="B87" s="103" t="s">
        <v>401</v>
      </c>
      <c r="C87" s="96" t="s">
        <v>402</v>
      </c>
      <c r="D87" s="97">
        <v>1652.31</v>
      </c>
      <c r="E87" s="97">
        <v>1652.31</v>
      </c>
      <c r="F87" s="97">
        <v>1652.31</v>
      </c>
      <c r="G87" s="97">
        <v>1652.31</v>
      </c>
      <c r="H87" s="95">
        <f t="shared" si="1"/>
        <v>6609.24</v>
      </c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ht="14.25">
      <c r="A88" s="90"/>
      <c r="B88" s="103" t="s">
        <v>403</v>
      </c>
      <c r="C88" s="96" t="s">
        <v>404</v>
      </c>
      <c r="D88" s="97">
        <v>3241.35</v>
      </c>
      <c r="E88" s="97">
        <v>3241.35</v>
      </c>
      <c r="F88" s="97">
        <v>3241.35</v>
      </c>
      <c r="G88" s="97">
        <v>3241.35</v>
      </c>
      <c r="H88" s="95">
        <f t="shared" si="1"/>
        <v>12965.4</v>
      </c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ht="14.25">
      <c r="A89" s="90"/>
      <c r="B89" s="103" t="s">
        <v>405</v>
      </c>
      <c r="C89" s="96" t="s">
        <v>406</v>
      </c>
      <c r="D89" s="97">
        <v>1652.31</v>
      </c>
      <c r="E89" s="97">
        <v>1652.31</v>
      </c>
      <c r="F89" s="97">
        <v>1652.31</v>
      </c>
      <c r="G89" s="97">
        <v>1652.31</v>
      </c>
      <c r="H89" s="95">
        <f t="shared" si="1"/>
        <v>6609.24</v>
      </c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ht="14.25">
      <c r="A90" s="90"/>
      <c r="B90" s="103" t="s">
        <v>409</v>
      </c>
      <c r="C90" s="96" t="s">
        <v>410</v>
      </c>
      <c r="D90" s="97">
        <v>1652.31</v>
      </c>
      <c r="E90" s="97">
        <v>1652.31</v>
      </c>
      <c r="F90" s="97">
        <v>1652.31</v>
      </c>
      <c r="G90" s="97">
        <v>1652.31</v>
      </c>
      <c r="H90" s="95">
        <f t="shared" si="1"/>
        <v>6609.24</v>
      </c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ht="14.25">
      <c r="A91" s="90"/>
      <c r="B91" s="103" t="s">
        <v>411</v>
      </c>
      <c r="C91" s="96" t="s">
        <v>412</v>
      </c>
      <c r="D91" s="97">
        <v>3241.35</v>
      </c>
      <c r="E91" s="97">
        <v>3241.35</v>
      </c>
      <c r="F91" s="97">
        <v>3241.35</v>
      </c>
      <c r="G91" s="97">
        <v>3241.35</v>
      </c>
      <c r="H91" s="95">
        <f t="shared" si="1"/>
        <v>12965.4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ht="14.25">
      <c r="A92" s="90"/>
      <c r="B92" s="103" t="s">
        <v>413</v>
      </c>
      <c r="C92" s="96" t="s">
        <v>414</v>
      </c>
      <c r="D92" s="97">
        <v>1652.31</v>
      </c>
      <c r="E92" s="97">
        <v>1652.31</v>
      </c>
      <c r="F92" s="97">
        <v>1652.31</v>
      </c>
      <c r="G92" s="97">
        <v>1652.31</v>
      </c>
      <c r="H92" s="95">
        <f t="shared" si="1"/>
        <v>6609.24</v>
      </c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ht="14.25">
      <c r="A93" s="90"/>
      <c r="B93" s="103" t="s">
        <v>415</v>
      </c>
      <c r="C93" s="96" t="s">
        <v>416</v>
      </c>
      <c r="D93" s="97">
        <v>2463.57</v>
      </c>
      <c r="E93" s="97">
        <v>2463.57</v>
      </c>
      <c r="F93" s="97">
        <v>2463.57</v>
      </c>
      <c r="G93" s="97">
        <v>2463.57</v>
      </c>
      <c r="H93" s="95">
        <f t="shared" si="1"/>
        <v>9854.28</v>
      </c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ht="14.25">
      <c r="A94" s="90"/>
      <c r="B94" s="103" t="s">
        <v>417</v>
      </c>
      <c r="C94" s="96" t="s">
        <v>418</v>
      </c>
      <c r="D94" s="97">
        <v>2463.57</v>
      </c>
      <c r="E94" s="97">
        <v>2463.57</v>
      </c>
      <c r="F94" s="97">
        <v>2463.57</v>
      </c>
      <c r="G94" s="97">
        <v>2463.57</v>
      </c>
      <c r="H94" s="95">
        <f t="shared" si="1"/>
        <v>9854.28</v>
      </c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ht="14.25">
      <c r="A95" s="90"/>
      <c r="B95" s="103" t="s">
        <v>419</v>
      </c>
      <c r="C95" s="96" t="s">
        <v>420</v>
      </c>
      <c r="D95" s="97">
        <v>1652.31</v>
      </c>
      <c r="E95" s="97">
        <v>1652.31</v>
      </c>
      <c r="F95" s="97">
        <v>1652.31</v>
      </c>
      <c r="G95" s="97">
        <v>1652.31</v>
      </c>
      <c r="H95" s="95">
        <f t="shared" si="1"/>
        <v>6609.24</v>
      </c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ht="14.25">
      <c r="A96" s="90"/>
      <c r="B96" s="103" t="s">
        <v>421</v>
      </c>
      <c r="C96" s="96" t="s">
        <v>422</v>
      </c>
      <c r="D96" s="97">
        <v>1652.31</v>
      </c>
      <c r="E96" s="97">
        <v>1652.31</v>
      </c>
      <c r="F96" s="97">
        <v>1652.31</v>
      </c>
      <c r="G96" s="97">
        <v>1652.31</v>
      </c>
      <c r="H96" s="95">
        <f t="shared" si="1"/>
        <v>6609.24</v>
      </c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ht="14.25">
      <c r="A97" s="90"/>
      <c r="B97" s="103" t="s">
        <v>423</v>
      </c>
      <c r="C97" s="96" t="s">
        <v>424</v>
      </c>
      <c r="D97" s="97">
        <v>3241.35</v>
      </c>
      <c r="E97" s="97">
        <v>3241.35</v>
      </c>
      <c r="F97" s="97">
        <v>3241.35</v>
      </c>
      <c r="G97" s="97">
        <v>3241.35</v>
      </c>
      <c r="H97" s="95">
        <f t="shared" si="1"/>
        <v>12965.4</v>
      </c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ht="14.25">
      <c r="A98" s="90"/>
      <c r="B98" s="103" t="s">
        <v>425</v>
      </c>
      <c r="C98" s="96" t="s">
        <v>426</v>
      </c>
      <c r="D98" s="97">
        <v>2463.57</v>
      </c>
      <c r="E98" s="97">
        <v>2463.57</v>
      </c>
      <c r="F98" s="97">
        <v>2463.57</v>
      </c>
      <c r="G98" s="97">
        <v>2463.57</v>
      </c>
      <c r="H98" s="95">
        <f t="shared" si="1"/>
        <v>9854.28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ht="14.25">
      <c r="A99" s="90"/>
      <c r="B99" s="103" t="s">
        <v>427</v>
      </c>
      <c r="C99" s="96" t="s">
        <v>428</v>
      </c>
      <c r="D99" s="97">
        <v>1652.31</v>
      </c>
      <c r="E99" s="97">
        <v>1652.31</v>
      </c>
      <c r="F99" s="97">
        <v>1652.31</v>
      </c>
      <c r="G99" s="97">
        <v>1652.31</v>
      </c>
      <c r="H99" s="95">
        <f t="shared" si="1"/>
        <v>6609.24</v>
      </c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ht="14.25">
      <c r="A100" s="90"/>
      <c r="B100" s="103" t="s">
        <v>429</v>
      </c>
      <c r="C100" s="96" t="s">
        <v>430</v>
      </c>
      <c r="D100" s="97">
        <v>1652.31</v>
      </c>
      <c r="E100" s="97">
        <v>1652.31</v>
      </c>
      <c r="F100" s="97">
        <v>1652.31</v>
      </c>
      <c r="G100" s="97">
        <v>1652.31</v>
      </c>
      <c r="H100" s="95">
        <f t="shared" si="1"/>
        <v>6609.24</v>
      </c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ht="14.25">
      <c r="A101" s="90"/>
      <c r="B101" s="103" t="s">
        <v>431</v>
      </c>
      <c r="C101" s="96" t="s">
        <v>432</v>
      </c>
      <c r="D101" s="97">
        <v>2463.57</v>
      </c>
      <c r="E101" s="97">
        <v>2463.57</v>
      </c>
      <c r="F101" s="97">
        <v>2463.57</v>
      </c>
      <c r="G101" s="97">
        <v>2463.57</v>
      </c>
      <c r="H101" s="95">
        <f t="shared" si="1"/>
        <v>9854.28</v>
      </c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ht="14.25">
      <c r="A102" s="90"/>
      <c r="B102" s="103" t="s">
        <v>433</v>
      </c>
      <c r="C102" s="96" t="s">
        <v>434</v>
      </c>
      <c r="D102" s="97">
        <v>1652.31</v>
      </c>
      <c r="E102" s="97">
        <v>1652.31</v>
      </c>
      <c r="F102" s="97">
        <v>1652.31</v>
      </c>
      <c r="G102" s="97">
        <v>1652.31</v>
      </c>
      <c r="H102" s="95">
        <f t="shared" si="1"/>
        <v>6609.24</v>
      </c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ht="14.25">
      <c r="A103" s="90"/>
      <c r="B103" s="103" t="s">
        <v>435</v>
      </c>
      <c r="C103" s="96" t="s">
        <v>436</v>
      </c>
      <c r="D103" s="97">
        <v>1652.31</v>
      </c>
      <c r="E103" s="97">
        <v>1652.31</v>
      </c>
      <c r="F103" s="97">
        <v>1652.31</v>
      </c>
      <c r="G103" s="97">
        <v>1652.31</v>
      </c>
      <c r="H103" s="95">
        <f t="shared" si="1"/>
        <v>6609.24</v>
      </c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ht="14.25">
      <c r="A104" s="90"/>
      <c r="B104" s="103" t="s">
        <v>437</v>
      </c>
      <c r="C104" s="96" t="s">
        <v>438</v>
      </c>
      <c r="D104" s="97">
        <v>1652.31</v>
      </c>
      <c r="E104" s="97">
        <v>1652.31</v>
      </c>
      <c r="F104" s="97">
        <v>1652.31</v>
      </c>
      <c r="G104" s="97">
        <v>1652.31</v>
      </c>
      <c r="H104" s="95">
        <f t="shared" si="1"/>
        <v>6609.24</v>
      </c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ht="14.25">
      <c r="A105" s="90"/>
      <c r="B105" s="103" t="s">
        <v>439</v>
      </c>
      <c r="C105" s="96" t="s">
        <v>440</v>
      </c>
      <c r="D105" s="97">
        <v>2463.57</v>
      </c>
      <c r="E105" s="97">
        <v>2463.57</v>
      </c>
      <c r="F105" s="97">
        <v>2463.57</v>
      </c>
      <c r="G105" s="97">
        <v>2463.57</v>
      </c>
      <c r="H105" s="95">
        <f t="shared" si="1"/>
        <v>9854.28</v>
      </c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ht="14.25">
      <c r="A106" s="90"/>
      <c r="B106" s="103" t="s">
        <v>441</v>
      </c>
      <c r="C106" s="96" t="s">
        <v>442</v>
      </c>
      <c r="D106" s="97">
        <v>1652.31</v>
      </c>
      <c r="E106" s="97">
        <v>1652.31</v>
      </c>
      <c r="F106" s="97">
        <v>1652.31</v>
      </c>
      <c r="G106" s="97">
        <v>1652.31</v>
      </c>
      <c r="H106" s="95">
        <f t="shared" si="1"/>
        <v>6609.24</v>
      </c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ht="14.25">
      <c r="A107" s="90"/>
      <c r="B107" s="103" t="s">
        <v>443</v>
      </c>
      <c r="C107" s="96" t="s">
        <v>61</v>
      </c>
      <c r="D107" s="97">
        <v>3241.35</v>
      </c>
      <c r="E107" s="97">
        <v>3241.35</v>
      </c>
      <c r="F107" s="97">
        <v>3241.35</v>
      </c>
      <c r="G107" s="97">
        <v>3241.35</v>
      </c>
      <c r="H107" s="95">
        <f t="shared" si="1"/>
        <v>12965.4</v>
      </c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ht="14.25">
      <c r="A108" s="90"/>
      <c r="B108" s="103" t="s">
        <v>444</v>
      </c>
      <c r="C108" s="96" t="s">
        <v>10</v>
      </c>
      <c r="D108" s="97">
        <v>2463.57</v>
      </c>
      <c r="E108" s="97">
        <v>2463.57</v>
      </c>
      <c r="F108" s="97">
        <v>2463.57</v>
      </c>
      <c r="G108" s="97">
        <v>2463.57</v>
      </c>
      <c r="H108" s="95">
        <f t="shared" si="1"/>
        <v>9854.28</v>
      </c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ht="14.25">
      <c r="A109" s="90"/>
      <c r="B109" s="103" t="s">
        <v>445</v>
      </c>
      <c r="C109" s="96" t="s">
        <v>16</v>
      </c>
      <c r="D109" s="97">
        <v>3241.35</v>
      </c>
      <c r="E109" s="97">
        <v>3241.35</v>
      </c>
      <c r="F109" s="97">
        <v>3241.35</v>
      </c>
      <c r="G109" s="97">
        <v>3241.35</v>
      </c>
      <c r="H109" s="95">
        <f t="shared" si="1"/>
        <v>12965.4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ht="14.25">
      <c r="A110" s="90"/>
      <c r="B110" s="103" t="s">
        <v>446</v>
      </c>
      <c r="C110" s="96" t="s">
        <v>320</v>
      </c>
      <c r="D110" s="97">
        <v>1652.31</v>
      </c>
      <c r="E110" s="97">
        <v>1652.31</v>
      </c>
      <c r="F110" s="97">
        <v>1652.31</v>
      </c>
      <c r="G110" s="97">
        <v>1652.31</v>
      </c>
      <c r="H110" s="95">
        <f t="shared" si="1"/>
        <v>6609.24</v>
      </c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ht="14.25">
      <c r="A111" s="90"/>
      <c r="B111" s="103" t="s">
        <v>447</v>
      </c>
      <c r="C111" s="96" t="s">
        <v>212</v>
      </c>
      <c r="D111" s="97">
        <v>1652.31</v>
      </c>
      <c r="E111" s="97">
        <v>1652.31</v>
      </c>
      <c r="F111" s="97">
        <v>1652.31</v>
      </c>
      <c r="G111" s="97">
        <v>1652.31</v>
      </c>
      <c r="H111" s="95">
        <f t="shared" si="1"/>
        <v>6609.24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ht="14.25">
      <c r="A112" s="90"/>
      <c r="B112" s="103" t="s">
        <v>671</v>
      </c>
      <c r="C112" s="96" t="s">
        <v>57</v>
      </c>
      <c r="D112" s="97">
        <v>3241.35</v>
      </c>
      <c r="E112" s="97">
        <v>3241.35</v>
      </c>
      <c r="F112" s="97">
        <v>3241.35</v>
      </c>
      <c r="G112" s="97">
        <v>3241.35</v>
      </c>
      <c r="H112" s="95">
        <f t="shared" si="1"/>
        <v>12965.4</v>
      </c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ht="14.25">
      <c r="A113" s="90"/>
      <c r="B113" s="103" t="s">
        <v>407</v>
      </c>
      <c r="C113" s="96" t="s">
        <v>408</v>
      </c>
      <c r="D113" s="97">
        <v>3241.35</v>
      </c>
      <c r="E113" s="98">
        <v>104.66</v>
      </c>
      <c r="F113" s="99"/>
      <c r="G113" s="99"/>
      <c r="H113" s="95">
        <f t="shared" si="1"/>
        <v>3346.0099999999998</v>
      </c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ht="14.25">
      <c r="A114" s="90"/>
      <c r="B114" s="103" t="s">
        <v>672</v>
      </c>
      <c r="C114" s="96" t="s">
        <v>267</v>
      </c>
      <c r="D114" s="97">
        <v>1652.31</v>
      </c>
      <c r="E114" s="97">
        <v>1652.31</v>
      </c>
      <c r="F114" s="97">
        <v>1652.31</v>
      </c>
      <c r="G114" s="97">
        <v>1652.31</v>
      </c>
      <c r="H114" s="95">
        <f t="shared" si="1"/>
        <v>6609.24</v>
      </c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ht="14.25">
      <c r="A115" s="90"/>
      <c r="B115" s="103" t="s">
        <v>673</v>
      </c>
      <c r="C115" s="96" t="s">
        <v>14</v>
      </c>
      <c r="D115" s="97">
        <v>2463.57</v>
      </c>
      <c r="E115" s="97">
        <v>2463.57</v>
      </c>
      <c r="F115" s="97">
        <v>2463.57</v>
      </c>
      <c r="G115" s="97">
        <v>2463.57</v>
      </c>
      <c r="H115" s="95">
        <f t="shared" si="1"/>
        <v>9854.28</v>
      </c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ht="14.25">
      <c r="A116" s="90"/>
      <c r="B116" s="103" t="s">
        <v>674</v>
      </c>
      <c r="C116" s="96" t="s">
        <v>135</v>
      </c>
      <c r="D116" s="97">
        <v>1652.31</v>
      </c>
      <c r="E116" s="97">
        <v>1652.31</v>
      </c>
      <c r="F116" s="97">
        <v>1652.31</v>
      </c>
      <c r="G116" s="97">
        <v>1652.31</v>
      </c>
      <c r="H116" s="95">
        <f t="shared" si="1"/>
        <v>6609.24</v>
      </c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ht="14.25">
      <c r="A117" s="90"/>
      <c r="B117" s="103" t="s">
        <v>675</v>
      </c>
      <c r="C117" s="96" t="s">
        <v>323</v>
      </c>
      <c r="D117" s="97">
        <v>1652.31</v>
      </c>
      <c r="E117" s="97">
        <v>1652.31</v>
      </c>
      <c r="F117" s="97">
        <v>1652.31</v>
      </c>
      <c r="G117" s="97">
        <v>1652.31</v>
      </c>
      <c r="H117" s="95">
        <f t="shared" si="1"/>
        <v>6609.24</v>
      </c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ht="14.25">
      <c r="A118" s="90"/>
      <c r="B118" s="103" t="s">
        <v>62</v>
      </c>
      <c r="C118" s="96" t="s">
        <v>19</v>
      </c>
      <c r="D118" s="97">
        <v>1652.31</v>
      </c>
      <c r="E118" s="97">
        <v>1652.31</v>
      </c>
      <c r="F118" s="97">
        <v>1652.31</v>
      </c>
      <c r="G118" s="97">
        <v>1652.31</v>
      </c>
      <c r="H118" s="95">
        <f t="shared" si="1"/>
        <v>6609.24</v>
      </c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ht="14.25">
      <c r="A119" s="90"/>
      <c r="B119" s="103" t="s">
        <v>63</v>
      </c>
      <c r="C119" s="96" t="s">
        <v>45</v>
      </c>
      <c r="D119" s="97">
        <v>2463.57</v>
      </c>
      <c r="E119" s="97">
        <v>2463.57</v>
      </c>
      <c r="F119" s="97">
        <v>2463.57</v>
      </c>
      <c r="G119" s="97">
        <v>2463.57</v>
      </c>
      <c r="H119" s="95">
        <f t="shared" si="1"/>
        <v>9854.28</v>
      </c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ht="14.25">
      <c r="A120" s="90"/>
      <c r="B120" s="103" t="s">
        <v>64</v>
      </c>
      <c r="C120" s="96" t="s">
        <v>3</v>
      </c>
      <c r="D120" s="97">
        <v>2463.57</v>
      </c>
      <c r="E120" s="97">
        <v>2463.57</v>
      </c>
      <c r="F120" s="97">
        <v>2463.57</v>
      </c>
      <c r="G120" s="97">
        <v>2463.57</v>
      </c>
      <c r="H120" s="95">
        <f t="shared" si="1"/>
        <v>9854.28</v>
      </c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ht="14.25">
      <c r="A121" s="90"/>
      <c r="B121" s="103" t="s">
        <v>65</v>
      </c>
      <c r="C121" s="96" t="s">
        <v>53</v>
      </c>
      <c r="D121" s="97">
        <v>2463.57</v>
      </c>
      <c r="E121" s="97">
        <v>2463.57</v>
      </c>
      <c r="F121" s="97">
        <v>2463.57</v>
      </c>
      <c r="G121" s="97">
        <v>2463.57</v>
      </c>
      <c r="H121" s="95">
        <f t="shared" si="1"/>
        <v>9854.28</v>
      </c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ht="14.25">
      <c r="A122" s="90"/>
      <c r="B122" s="103" t="s">
        <v>66</v>
      </c>
      <c r="C122" s="96" t="s">
        <v>54</v>
      </c>
      <c r="D122" s="97">
        <v>1652.31</v>
      </c>
      <c r="E122" s="97">
        <v>1652.31</v>
      </c>
      <c r="F122" s="97">
        <v>1652.31</v>
      </c>
      <c r="G122" s="97">
        <v>1652.31</v>
      </c>
      <c r="H122" s="95">
        <f t="shared" si="1"/>
        <v>6609.24</v>
      </c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ht="14.25">
      <c r="A123" s="90"/>
      <c r="B123" s="103" t="s">
        <v>67</v>
      </c>
      <c r="C123" s="96" t="s">
        <v>28</v>
      </c>
      <c r="D123" s="97">
        <v>1652.31</v>
      </c>
      <c r="E123" s="97">
        <v>1652.31</v>
      </c>
      <c r="F123" s="97">
        <v>1652.31</v>
      </c>
      <c r="G123" s="97">
        <v>1652.31</v>
      </c>
      <c r="H123" s="95">
        <f t="shared" si="1"/>
        <v>6609.24</v>
      </c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ht="14.25">
      <c r="A124" s="90"/>
      <c r="B124" s="103" t="s">
        <v>68</v>
      </c>
      <c r="C124" s="96" t="s">
        <v>29</v>
      </c>
      <c r="D124" s="97">
        <v>2463.57</v>
      </c>
      <c r="E124" s="97">
        <v>2463.57</v>
      </c>
      <c r="F124" s="97">
        <v>2463.57</v>
      </c>
      <c r="G124" s="97">
        <v>2463.57</v>
      </c>
      <c r="H124" s="95">
        <f t="shared" si="1"/>
        <v>9854.28</v>
      </c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ht="14.25">
      <c r="A125" s="90"/>
      <c r="B125" s="103" t="s">
        <v>69</v>
      </c>
      <c r="C125" s="96" t="s">
        <v>52</v>
      </c>
      <c r="D125" s="97">
        <v>3241.35</v>
      </c>
      <c r="E125" s="97">
        <v>3241.35</v>
      </c>
      <c r="F125" s="97">
        <v>3241.35</v>
      </c>
      <c r="G125" s="97">
        <v>3241.35</v>
      </c>
      <c r="H125" s="95">
        <f t="shared" si="1"/>
        <v>12965.4</v>
      </c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ht="14.25">
      <c r="A126" s="90"/>
      <c r="B126" s="103" t="s">
        <v>70</v>
      </c>
      <c r="C126" s="96" t="s">
        <v>46</v>
      </c>
      <c r="D126" s="97">
        <v>1652.31</v>
      </c>
      <c r="E126" s="97">
        <v>1652.31</v>
      </c>
      <c r="F126" s="97">
        <v>1652.31</v>
      </c>
      <c r="G126" s="97">
        <v>1652.31</v>
      </c>
      <c r="H126" s="95">
        <f t="shared" si="1"/>
        <v>6609.24</v>
      </c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ht="14.25">
      <c r="A127" s="90"/>
      <c r="B127" s="103" t="s">
        <v>71</v>
      </c>
      <c r="C127" s="96" t="s">
        <v>39</v>
      </c>
      <c r="D127" s="97">
        <v>2463.57</v>
      </c>
      <c r="E127" s="97">
        <v>2463.57</v>
      </c>
      <c r="F127" s="97">
        <v>2463.57</v>
      </c>
      <c r="G127" s="97">
        <v>2463.57</v>
      </c>
      <c r="H127" s="95">
        <f t="shared" si="1"/>
        <v>9854.28</v>
      </c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ht="14.25">
      <c r="A128" s="90"/>
      <c r="B128" s="103" t="s">
        <v>72</v>
      </c>
      <c r="C128" s="96" t="s">
        <v>40</v>
      </c>
      <c r="D128" s="97">
        <v>1652.31</v>
      </c>
      <c r="E128" s="97">
        <v>1652.31</v>
      </c>
      <c r="F128" s="97">
        <v>1652.31</v>
      </c>
      <c r="G128" s="97">
        <v>1652.31</v>
      </c>
      <c r="H128" s="95">
        <f t="shared" si="1"/>
        <v>6609.24</v>
      </c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ht="14.25">
      <c r="A129" s="90"/>
      <c r="B129" s="103" t="s">
        <v>73</v>
      </c>
      <c r="C129" s="96" t="s">
        <v>5</v>
      </c>
      <c r="D129" s="97">
        <v>1652.31</v>
      </c>
      <c r="E129" s="97">
        <v>1652.31</v>
      </c>
      <c r="F129" s="97">
        <v>1652.31</v>
      </c>
      <c r="G129" s="97">
        <v>1652.31</v>
      </c>
      <c r="H129" s="95">
        <f t="shared" si="1"/>
        <v>6609.24</v>
      </c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ht="14.25">
      <c r="A130" s="90"/>
      <c r="B130" s="103" t="s">
        <v>74</v>
      </c>
      <c r="C130" s="96" t="s">
        <v>30</v>
      </c>
      <c r="D130" s="97">
        <v>2463.57</v>
      </c>
      <c r="E130" s="97">
        <v>2463.57</v>
      </c>
      <c r="F130" s="97">
        <v>2463.57</v>
      </c>
      <c r="G130" s="97">
        <v>2463.57</v>
      </c>
      <c r="H130" s="95">
        <f t="shared" si="1"/>
        <v>9854.28</v>
      </c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ht="14.25">
      <c r="A131" s="90"/>
      <c r="B131" s="103" t="s">
        <v>75</v>
      </c>
      <c r="C131" s="96" t="s">
        <v>31</v>
      </c>
      <c r="D131" s="97">
        <v>1652.31</v>
      </c>
      <c r="E131" s="97">
        <v>1652.31</v>
      </c>
      <c r="F131" s="97">
        <v>1652.31</v>
      </c>
      <c r="G131" s="97">
        <v>1652.31</v>
      </c>
      <c r="H131" s="95">
        <f t="shared" si="1"/>
        <v>6609.24</v>
      </c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ht="14.25">
      <c r="A132" s="90"/>
      <c r="B132" s="103" t="s">
        <v>76</v>
      </c>
      <c r="C132" s="96" t="s">
        <v>20</v>
      </c>
      <c r="D132" s="97">
        <v>1652.31</v>
      </c>
      <c r="E132" s="97">
        <v>1652.31</v>
      </c>
      <c r="F132" s="97">
        <v>1652.31</v>
      </c>
      <c r="G132" s="97">
        <v>1652.31</v>
      </c>
      <c r="H132" s="95">
        <f t="shared" si="1"/>
        <v>6609.24</v>
      </c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ht="14.25">
      <c r="A133" s="90"/>
      <c r="B133" s="103" t="s">
        <v>77</v>
      </c>
      <c r="C133" s="96" t="s">
        <v>21</v>
      </c>
      <c r="D133" s="97">
        <v>1652.31</v>
      </c>
      <c r="E133" s="97">
        <v>1652.31</v>
      </c>
      <c r="F133" s="97">
        <v>1652.31</v>
      </c>
      <c r="G133" s="97">
        <v>1652.31</v>
      </c>
      <c r="H133" s="95">
        <f t="shared" si="1"/>
        <v>6609.24</v>
      </c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ht="14.25">
      <c r="A134" s="90"/>
      <c r="B134" s="103" t="s">
        <v>78</v>
      </c>
      <c r="C134" s="96" t="s">
        <v>47</v>
      </c>
      <c r="D134" s="97">
        <v>3241.35</v>
      </c>
      <c r="E134" s="97">
        <v>3241.35</v>
      </c>
      <c r="F134" s="97">
        <v>3241.35</v>
      </c>
      <c r="G134" s="97">
        <v>3241.35</v>
      </c>
      <c r="H134" s="95">
        <f t="shared" si="1"/>
        <v>12965.4</v>
      </c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ht="14.25">
      <c r="A135" s="90"/>
      <c r="B135" s="103" t="s">
        <v>79</v>
      </c>
      <c r="C135" s="96" t="s">
        <v>32</v>
      </c>
      <c r="D135" s="97">
        <v>3241.35</v>
      </c>
      <c r="E135" s="97">
        <v>3241.35</v>
      </c>
      <c r="F135" s="97">
        <v>3241.35</v>
      </c>
      <c r="G135" s="97">
        <v>3241.35</v>
      </c>
      <c r="H135" s="95">
        <f t="shared" si="1"/>
        <v>12965.4</v>
      </c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ht="14.25">
      <c r="A136" s="90"/>
      <c r="B136" s="103" t="s">
        <v>80</v>
      </c>
      <c r="C136" s="96" t="s">
        <v>58</v>
      </c>
      <c r="D136" s="97">
        <v>2463.57</v>
      </c>
      <c r="E136" s="97">
        <v>2463.57</v>
      </c>
      <c r="F136" s="97">
        <v>2463.57</v>
      </c>
      <c r="G136" s="97">
        <v>2463.57</v>
      </c>
      <c r="H136" s="95">
        <f t="shared" si="1"/>
        <v>9854.28</v>
      </c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ht="14.25">
      <c r="A137" s="90"/>
      <c r="B137" s="103" t="s">
        <v>81</v>
      </c>
      <c r="C137" s="96" t="s">
        <v>37</v>
      </c>
      <c r="D137" s="97">
        <v>3241.35</v>
      </c>
      <c r="E137" s="97">
        <v>3241.35</v>
      </c>
      <c r="F137" s="97">
        <v>3241.35</v>
      </c>
      <c r="G137" s="97">
        <v>3241.35</v>
      </c>
      <c r="H137" s="95">
        <f t="shared" si="1"/>
        <v>12965.4</v>
      </c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ht="14.25">
      <c r="A138" s="90"/>
      <c r="B138" s="103" t="s">
        <v>82</v>
      </c>
      <c r="C138" s="96" t="s">
        <v>36</v>
      </c>
      <c r="D138" s="97">
        <v>2463.57</v>
      </c>
      <c r="E138" s="97">
        <v>2463.57</v>
      </c>
      <c r="F138" s="97">
        <v>2463.57</v>
      </c>
      <c r="G138" s="97">
        <v>2463.57</v>
      </c>
      <c r="H138" s="95">
        <f t="shared" si="1"/>
        <v>9854.28</v>
      </c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ht="14.25">
      <c r="A139" s="90"/>
      <c r="B139" s="103" t="s">
        <v>83</v>
      </c>
      <c r="C139" s="96" t="s">
        <v>48</v>
      </c>
      <c r="D139" s="97">
        <v>1652.31</v>
      </c>
      <c r="E139" s="97">
        <v>1652.31</v>
      </c>
      <c r="F139" s="97">
        <v>1652.31</v>
      </c>
      <c r="G139" s="97">
        <v>1652.31</v>
      </c>
      <c r="H139" s="95">
        <f aca="true" t="shared" si="2" ref="H139:H202">SUM(D139:G139)</f>
        <v>6609.24</v>
      </c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ht="14.25">
      <c r="A140" s="90"/>
      <c r="B140" s="103" t="s">
        <v>84</v>
      </c>
      <c r="C140" s="96" t="s">
        <v>56</v>
      </c>
      <c r="D140" s="97">
        <v>1652.31</v>
      </c>
      <c r="E140" s="97">
        <v>1652.31</v>
      </c>
      <c r="F140" s="97">
        <v>1652.31</v>
      </c>
      <c r="G140" s="97">
        <v>1652.31</v>
      </c>
      <c r="H140" s="95">
        <f t="shared" si="2"/>
        <v>6609.24</v>
      </c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ht="14.25">
      <c r="A141" s="90"/>
      <c r="B141" s="103" t="s">
        <v>85</v>
      </c>
      <c r="C141" s="96" t="s">
        <v>25</v>
      </c>
      <c r="D141" s="97">
        <v>2463.57</v>
      </c>
      <c r="E141" s="97">
        <v>2463.57</v>
      </c>
      <c r="F141" s="97">
        <v>2463.57</v>
      </c>
      <c r="G141" s="97">
        <v>2463.57</v>
      </c>
      <c r="H141" s="95">
        <f t="shared" si="2"/>
        <v>9854.28</v>
      </c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ht="14.25">
      <c r="A142" s="90"/>
      <c r="B142" s="103" t="s">
        <v>86</v>
      </c>
      <c r="C142" s="96" t="s">
        <v>18</v>
      </c>
      <c r="D142" s="97">
        <v>2463.57</v>
      </c>
      <c r="E142" s="97">
        <v>2463.57</v>
      </c>
      <c r="F142" s="97">
        <v>2463.57</v>
      </c>
      <c r="G142" s="97">
        <v>2463.57</v>
      </c>
      <c r="H142" s="95">
        <f t="shared" si="2"/>
        <v>9854.28</v>
      </c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ht="14.25">
      <c r="A143" s="90"/>
      <c r="B143" s="103" t="s">
        <v>87</v>
      </c>
      <c r="C143" s="96" t="s">
        <v>17</v>
      </c>
      <c r="D143" s="97">
        <v>1652.31</v>
      </c>
      <c r="E143" s="97">
        <v>1652.31</v>
      </c>
      <c r="F143" s="97">
        <v>1652.31</v>
      </c>
      <c r="G143" s="97">
        <v>1652.31</v>
      </c>
      <c r="H143" s="95">
        <f t="shared" si="2"/>
        <v>6609.24</v>
      </c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1:21" ht="14.25">
      <c r="A144" s="90"/>
      <c r="B144" s="103" t="s">
        <v>88</v>
      </c>
      <c r="C144" s="96" t="s">
        <v>41</v>
      </c>
      <c r="D144" s="97">
        <v>1652.31</v>
      </c>
      <c r="E144" s="97">
        <v>1652.31</v>
      </c>
      <c r="F144" s="97">
        <v>1652.31</v>
      </c>
      <c r="G144" s="97">
        <v>1652.31</v>
      </c>
      <c r="H144" s="95">
        <f t="shared" si="2"/>
        <v>6609.24</v>
      </c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spans="1:21" ht="14.25">
      <c r="A145" s="90"/>
      <c r="B145" s="103" t="s">
        <v>89</v>
      </c>
      <c r="C145" s="96" t="s">
        <v>27</v>
      </c>
      <c r="D145" s="97">
        <v>1652.31</v>
      </c>
      <c r="E145" s="97">
        <v>1652.31</v>
      </c>
      <c r="F145" s="97">
        <v>1652.31</v>
      </c>
      <c r="G145" s="97">
        <v>1652.31</v>
      </c>
      <c r="H145" s="95">
        <f t="shared" si="2"/>
        <v>6609.24</v>
      </c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pans="1:21" ht="14.25">
      <c r="A146" s="90"/>
      <c r="B146" s="103" t="s">
        <v>90</v>
      </c>
      <c r="C146" s="96" t="s">
        <v>38</v>
      </c>
      <c r="D146" s="97">
        <v>3241.35</v>
      </c>
      <c r="E146" s="97">
        <v>3241.35</v>
      </c>
      <c r="F146" s="97">
        <v>3241.35</v>
      </c>
      <c r="G146" s="97">
        <v>3241.35</v>
      </c>
      <c r="H146" s="95">
        <f t="shared" si="2"/>
        <v>12965.4</v>
      </c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 spans="1:21" ht="14.25">
      <c r="A147" s="90"/>
      <c r="B147" s="103" t="s">
        <v>91</v>
      </c>
      <c r="C147" s="96" t="s">
        <v>43</v>
      </c>
      <c r="D147" s="97">
        <v>2463.57</v>
      </c>
      <c r="E147" s="97">
        <v>2463.57</v>
      </c>
      <c r="F147" s="97">
        <v>2463.57</v>
      </c>
      <c r="G147" s="97">
        <v>2463.57</v>
      </c>
      <c r="H147" s="95">
        <f t="shared" si="2"/>
        <v>9854.28</v>
      </c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1:21" ht="14.25">
      <c r="A148" s="90"/>
      <c r="B148" s="103" t="s">
        <v>92</v>
      </c>
      <c r="C148" s="96" t="s">
        <v>44</v>
      </c>
      <c r="D148" s="97">
        <v>1652.31</v>
      </c>
      <c r="E148" s="97">
        <v>1652.31</v>
      </c>
      <c r="F148" s="97">
        <v>1652.31</v>
      </c>
      <c r="G148" s="97">
        <v>1652.31</v>
      </c>
      <c r="H148" s="95">
        <f t="shared" si="2"/>
        <v>6609.24</v>
      </c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1:21" ht="14.25">
      <c r="A149" s="90"/>
      <c r="B149" s="103" t="s">
        <v>93</v>
      </c>
      <c r="C149" s="96" t="s">
        <v>4</v>
      </c>
      <c r="D149" s="97">
        <v>2463.57</v>
      </c>
      <c r="E149" s="97">
        <v>2463.57</v>
      </c>
      <c r="F149" s="97">
        <v>2463.57</v>
      </c>
      <c r="G149" s="97">
        <v>2463.57</v>
      </c>
      <c r="H149" s="95">
        <f t="shared" si="2"/>
        <v>9854.28</v>
      </c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1:21" ht="14.25">
      <c r="A150" s="90"/>
      <c r="B150" s="103" t="s">
        <v>94</v>
      </c>
      <c r="C150" s="96" t="s">
        <v>9</v>
      </c>
      <c r="D150" s="97">
        <v>1652.31</v>
      </c>
      <c r="E150" s="97">
        <v>1652.31</v>
      </c>
      <c r="F150" s="97">
        <v>1652.31</v>
      </c>
      <c r="G150" s="97">
        <v>1652.31</v>
      </c>
      <c r="H150" s="95">
        <f t="shared" si="2"/>
        <v>6609.24</v>
      </c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1:21" ht="14.25">
      <c r="A151" s="90"/>
      <c r="B151" s="103" t="s">
        <v>95</v>
      </c>
      <c r="C151" s="96" t="s">
        <v>11</v>
      </c>
      <c r="D151" s="97">
        <v>1652.31</v>
      </c>
      <c r="E151" s="97">
        <v>1652.31</v>
      </c>
      <c r="F151" s="97">
        <v>1652.31</v>
      </c>
      <c r="G151" s="97">
        <v>1652.31</v>
      </c>
      <c r="H151" s="95">
        <f t="shared" si="2"/>
        <v>6609.24</v>
      </c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1:21" ht="14.25">
      <c r="A152" s="90"/>
      <c r="B152" s="103" t="s">
        <v>96</v>
      </c>
      <c r="C152" s="96" t="s">
        <v>15</v>
      </c>
      <c r="D152" s="97">
        <v>1652.31</v>
      </c>
      <c r="E152" s="97">
        <v>1652.31</v>
      </c>
      <c r="F152" s="97">
        <v>1652.31</v>
      </c>
      <c r="G152" s="97">
        <v>1652.31</v>
      </c>
      <c r="H152" s="95">
        <f t="shared" si="2"/>
        <v>6609.24</v>
      </c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1:21" ht="14.25">
      <c r="A153" s="90"/>
      <c r="B153" s="103" t="s">
        <v>97</v>
      </c>
      <c r="C153" s="96" t="s">
        <v>22</v>
      </c>
      <c r="D153" s="97">
        <v>2463.57</v>
      </c>
      <c r="E153" s="97">
        <v>2463.57</v>
      </c>
      <c r="F153" s="97">
        <v>2463.57</v>
      </c>
      <c r="G153" s="97">
        <v>2463.57</v>
      </c>
      <c r="H153" s="95">
        <f t="shared" si="2"/>
        <v>9854.28</v>
      </c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1:21" ht="14.25">
      <c r="A154" s="90"/>
      <c r="B154" s="103" t="s">
        <v>98</v>
      </c>
      <c r="C154" s="96" t="s">
        <v>49</v>
      </c>
      <c r="D154" s="97">
        <v>3140.87</v>
      </c>
      <c r="E154" s="97">
        <v>3140.87</v>
      </c>
      <c r="F154" s="97">
        <v>3140.87</v>
      </c>
      <c r="G154" s="97">
        <v>3140.87</v>
      </c>
      <c r="H154" s="95">
        <f t="shared" si="2"/>
        <v>12563.48</v>
      </c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1:21" ht="14.25">
      <c r="A155" s="90"/>
      <c r="B155" s="103" t="s">
        <v>99</v>
      </c>
      <c r="C155" s="96" t="s">
        <v>59</v>
      </c>
      <c r="D155" s="97">
        <v>1652.31</v>
      </c>
      <c r="E155" s="97">
        <v>1652.31</v>
      </c>
      <c r="F155" s="97">
        <v>1652.31</v>
      </c>
      <c r="G155" s="97">
        <v>1652.31</v>
      </c>
      <c r="H155" s="95">
        <f t="shared" si="2"/>
        <v>6609.24</v>
      </c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spans="1:21" ht="14.25">
      <c r="A156" s="90"/>
      <c r="B156" s="103" t="s">
        <v>100</v>
      </c>
      <c r="C156" s="96" t="s">
        <v>12</v>
      </c>
      <c r="D156" s="97">
        <v>2463.57</v>
      </c>
      <c r="E156" s="97">
        <v>2463.57</v>
      </c>
      <c r="F156" s="97">
        <v>2463.57</v>
      </c>
      <c r="G156" s="97">
        <v>2463.57</v>
      </c>
      <c r="H156" s="95">
        <f t="shared" si="2"/>
        <v>9854.28</v>
      </c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spans="1:21" ht="14.25">
      <c r="A157" s="90"/>
      <c r="B157" s="103" t="s">
        <v>101</v>
      </c>
      <c r="C157" s="96" t="s">
        <v>7</v>
      </c>
      <c r="D157" s="97">
        <v>1652.31</v>
      </c>
      <c r="E157" s="97">
        <v>1652.31</v>
      </c>
      <c r="F157" s="97">
        <v>1652.31</v>
      </c>
      <c r="G157" s="97">
        <v>1652.31</v>
      </c>
      <c r="H157" s="95">
        <f t="shared" si="2"/>
        <v>6609.24</v>
      </c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pans="1:21" ht="14.25">
      <c r="A158" s="90"/>
      <c r="B158" s="103" t="s">
        <v>102</v>
      </c>
      <c r="C158" s="96" t="s">
        <v>8</v>
      </c>
      <c r="D158" s="97">
        <v>2463.57</v>
      </c>
      <c r="E158" s="97">
        <v>2463.57</v>
      </c>
      <c r="F158" s="97">
        <v>2463.57</v>
      </c>
      <c r="G158" s="97">
        <v>2463.57</v>
      </c>
      <c r="H158" s="95">
        <f t="shared" si="2"/>
        <v>9854.28</v>
      </c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 spans="1:21" ht="14.25">
      <c r="A159" s="90"/>
      <c r="B159" s="103" t="s">
        <v>103</v>
      </c>
      <c r="C159" s="96" t="s">
        <v>55</v>
      </c>
      <c r="D159" s="97">
        <v>3241.35</v>
      </c>
      <c r="E159" s="97">
        <v>3241.35</v>
      </c>
      <c r="F159" s="97">
        <v>3241.35</v>
      </c>
      <c r="G159" s="97">
        <v>3241.35</v>
      </c>
      <c r="H159" s="95">
        <f t="shared" si="2"/>
        <v>12965.4</v>
      </c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1:21" ht="14.25">
      <c r="A160" s="90"/>
      <c r="B160" s="103" t="s">
        <v>104</v>
      </c>
      <c r="C160" s="96" t="s">
        <v>24</v>
      </c>
      <c r="D160" s="97">
        <v>1652.31</v>
      </c>
      <c r="E160" s="97">
        <v>1652.31</v>
      </c>
      <c r="F160" s="97">
        <v>1652.31</v>
      </c>
      <c r="G160" s="97">
        <v>1652.31</v>
      </c>
      <c r="H160" s="95">
        <f t="shared" si="2"/>
        <v>6609.24</v>
      </c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 spans="1:21" ht="14.25">
      <c r="A161" s="90"/>
      <c r="B161" s="103" t="s">
        <v>106</v>
      </c>
      <c r="C161" s="96" t="s">
        <v>33</v>
      </c>
      <c r="D161" s="97">
        <v>1652.31</v>
      </c>
      <c r="E161" s="97">
        <v>1652.31</v>
      </c>
      <c r="F161" s="97">
        <v>1652.31</v>
      </c>
      <c r="G161" s="97">
        <v>1652.31</v>
      </c>
      <c r="H161" s="95">
        <f t="shared" si="2"/>
        <v>6609.24</v>
      </c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1:21" ht="14.25">
      <c r="A162" s="90"/>
      <c r="B162" s="103" t="s">
        <v>107</v>
      </c>
      <c r="C162" s="96" t="s">
        <v>35</v>
      </c>
      <c r="D162" s="97">
        <v>1652.31</v>
      </c>
      <c r="E162" s="97">
        <v>1652.31</v>
      </c>
      <c r="F162" s="97">
        <v>1652.31</v>
      </c>
      <c r="G162" s="97">
        <v>1652.31</v>
      </c>
      <c r="H162" s="95">
        <f t="shared" si="2"/>
        <v>6609.24</v>
      </c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1:21" ht="14.25">
      <c r="A163" s="90"/>
      <c r="B163" s="103" t="s">
        <v>108</v>
      </c>
      <c r="C163" s="96" t="s">
        <v>42</v>
      </c>
      <c r="D163" s="97">
        <v>1652.31</v>
      </c>
      <c r="E163" s="97">
        <v>1652.31</v>
      </c>
      <c r="F163" s="97">
        <v>1652.31</v>
      </c>
      <c r="G163" s="97">
        <v>1652.31</v>
      </c>
      <c r="H163" s="95">
        <f t="shared" si="2"/>
        <v>6609.24</v>
      </c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 spans="1:21" ht="14.25">
      <c r="A164" s="90"/>
      <c r="B164" s="103" t="s">
        <v>109</v>
      </c>
      <c r="C164" s="96" t="s">
        <v>13</v>
      </c>
      <c r="D164" s="97">
        <v>2463.57</v>
      </c>
      <c r="E164" s="97">
        <v>2463.57</v>
      </c>
      <c r="F164" s="97">
        <v>2463.57</v>
      </c>
      <c r="G164" s="97">
        <v>2463.57</v>
      </c>
      <c r="H164" s="95">
        <f t="shared" si="2"/>
        <v>9854.28</v>
      </c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1:21" ht="14.25">
      <c r="A165" s="90"/>
      <c r="B165" s="103" t="s">
        <v>110</v>
      </c>
      <c r="C165" s="96" t="s">
        <v>1</v>
      </c>
      <c r="D165" s="97">
        <v>1652.31</v>
      </c>
      <c r="E165" s="97">
        <v>1652.31</v>
      </c>
      <c r="F165" s="97">
        <v>1652.31</v>
      </c>
      <c r="G165" s="97">
        <v>1652.31</v>
      </c>
      <c r="H165" s="95">
        <f t="shared" si="2"/>
        <v>6609.24</v>
      </c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pans="1:21" ht="14.25">
      <c r="A166" s="90"/>
      <c r="B166" s="103" t="s">
        <v>111</v>
      </c>
      <c r="C166" s="96" t="s">
        <v>23</v>
      </c>
      <c r="D166" s="97">
        <v>3241.35</v>
      </c>
      <c r="E166" s="97">
        <v>3241.35</v>
      </c>
      <c r="F166" s="97">
        <v>3241.35</v>
      </c>
      <c r="G166" s="97">
        <v>3241.35</v>
      </c>
      <c r="H166" s="95">
        <f t="shared" si="2"/>
        <v>12965.4</v>
      </c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1:21" ht="14.25">
      <c r="A167" s="90"/>
      <c r="B167" s="103" t="s">
        <v>112</v>
      </c>
      <c r="C167" s="96" t="s">
        <v>34</v>
      </c>
      <c r="D167" s="97">
        <v>1652.31</v>
      </c>
      <c r="E167" s="97">
        <v>1652.31</v>
      </c>
      <c r="F167" s="97">
        <v>1652.31</v>
      </c>
      <c r="G167" s="97">
        <v>1652.31</v>
      </c>
      <c r="H167" s="95">
        <f t="shared" si="2"/>
        <v>6609.24</v>
      </c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 spans="1:21" ht="14.25">
      <c r="A168" s="90"/>
      <c r="B168" s="103" t="s">
        <v>113</v>
      </c>
      <c r="C168" s="96" t="s">
        <v>51</v>
      </c>
      <c r="D168" s="97">
        <v>3241.35</v>
      </c>
      <c r="E168" s="97">
        <v>3241.35</v>
      </c>
      <c r="F168" s="97">
        <v>3241.35</v>
      </c>
      <c r="G168" s="97">
        <v>3241.35</v>
      </c>
      <c r="H168" s="95">
        <f t="shared" si="2"/>
        <v>12965.4</v>
      </c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1:21" ht="14.25">
      <c r="A169" s="90"/>
      <c r="B169" s="103" t="s">
        <v>105</v>
      </c>
      <c r="C169" s="96" t="s">
        <v>26</v>
      </c>
      <c r="D169" s="97">
        <v>2463.57</v>
      </c>
      <c r="E169" s="97">
        <v>2463.57</v>
      </c>
      <c r="F169" s="97">
        <v>2463.57</v>
      </c>
      <c r="G169" s="97">
        <v>2463.57</v>
      </c>
      <c r="H169" s="95">
        <f t="shared" si="2"/>
        <v>9854.28</v>
      </c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 spans="1:21" ht="14.25">
      <c r="A170" s="90"/>
      <c r="B170" s="103" t="s">
        <v>114</v>
      </c>
      <c r="C170" s="96" t="s">
        <v>50</v>
      </c>
      <c r="D170" s="97">
        <v>1652.31</v>
      </c>
      <c r="E170" s="97">
        <v>1652.31</v>
      </c>
      <c r="F170" s="97">
        <v>1652.31</v>
      </c>
      <c r="G170" s="97">
        <v>1652.31</v>
      </c>
      <c r="H170" s="95">
        <f t="shared" si="2"/>
        <v>6609.24</v>
      </c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1:21" ht="14.25">
      <c r="A171" s="90"/>
      <c r="B171" s="103" t="s">
        <v>115</v>
      </c>
      <c r="C171" s="96" t="s">
        <v>60</v>
      </c>
      <c r="D171" s="97">
        <v>1652.31</v>
      </c>
      <c r="E171" s="97">
        <v>1652.31</v>
      </c>
      <c r="F171" s="97">
        <v>1652.31</v>
      </c>
      <c r="G171" s="97">
        <v>1652.31</v>
      </c>
      <c r="H171" s="95">
        <f t="shared" si="2"/>
        <v>6609.24</v>
      </c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1:21" ht="14.25">
      <c r="A172" s="90"/>
      <c r="B172" s="103" t="s">
        <v>116</v>
      </c>
      <c r="C172" s="96" t="s">
        <v>6</v>
      </c>
      <c r="D172" s="97">
        <v>1652.31</v>
      </c>
      <c r="E172" s="97">
        <v>1652.31</v>
      </c>
      <c r="F172" s="97">
        <v>1652.31</v>
      </c>
      <c r="G172" s="97">
        <v>1652.31</v>
      </c>
      <c r="H172" s="95">
        <f t="shared" si="2"/>
        <v>6609.24</v>
      </c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1:21" ht="14.25">
      <c r="A173" s="90"/>
      <c r="B173" s="103" t="s">
        <v>117</v>
      </c>
      <c r="C173" s="96" t="s">
        <v>118</v>
      </c>
      <c r="D173" s="97">
        <v>1652.31</v>
      </c>
      <c r="E173" s="97">
        <v>1652.31</v>
      </c>
      <c r="F173" s="97">
        <v>1652.31</v>
      </c>
      <c r="G173" s="97">
        <v>1652.31</v>
      </c>
      <c r="H173" s="95">
        <f t="shared" si="2"/>
        <v>6609.24</v>
      </c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spans="1:21" ht="14.25">
      <c r="A174" s="90"/>
      <c r="B174" s="103" t="s">
        <v>119</v>
      </c>
      <c r="C174" s="96" t="s">
        <v>120</v>
      </c>
      <c r="D174" s="97">
        <v>1652.31</v>
      </c>
      <c r="E174" s="97">
        <v>1652.31</v>
      </c>
      <c r="F174" s="97">
        <v>1652.31</v>
      </c>
      <c r="G174" s="97">
        <v>1652.31</v>
      </c>
      <c r="H174" s="95">
        <f t="shared" si="2"/>
        <v>6609.24</v>
      </c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1:21" ht="14.25">
      <c r="A175" s="90"/>
      <c r="B175" s="103" t="s">
        <v>121</v>
      </c>
      <c r="C175" s="96" t="s">
        <v>122</v>
      </c>
      <c r="D175" s="97">
        <v>2463.57</v>
      </c>
      <c r="E175" s="97">
        <v>2463.57</v>
      </c>
      <c r="F175" s="97">
        <v>2463.57</v>
      </c>
      <c r="G175" s="97">
        <v>2463.57</v>
      </c>
      <c r="H175" s="95">
        <f t="shared" si="2"/>
        <v>9854.28</v>
      </c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1:21" ht="14.25">
      <c r="A176" s="90"/>
      <c r="B176" s="103" t="s">
        <v>123</v>
      </c>
      <c r="C176" s="96" t="s">
        <v>124</v>
      </c>
      <c r="D176" s="97">
        <v>3241.35</v>
      </c>
      <c r="E176" s="97">
        <v>3241.35</v>
      </c>
      <c r="F176" s="97">
        <v>3241.35</v>
      </c>
      <c r="G176" s="97">
        <v>3241.35</v>
      </c>
      <c r="H176" s="95">
        <f t="shared" si="2"/>
        <v>12965.4</v>
      </c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1:21" ht="14.25">
      <c r="A177" s="90"/>
      <c r="B177" s="103" t="s">
        <v>125</v>
      </c>
      <c r="C177" s="96" t="s">
        <v>126</v>
      </c>
      <c r="D177" s="97">
        <v>1652.31</v>
      </c>
      <c r="E177" s="97">
        <v>1652.31</v>
      </c>
      <c r="F177" s="97">
        <v>1652.31</v>
      </c>
      <c r="G177" s="97">
        <v>1652.31</v>
      </c>
      <c r="H177" s="95">
        <f t="shared" si="2"/>
        <v>6609.24</v>
      </c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 spans="1:21" ht="14.25">
      <c r="A178" s="90"/>
      <c r="B178" s="103" t="s">
        <v>127</v>
      </c>
      <c r="C178" s="96" t="s">
        <v>128</v>
      </c>
      <c r="D178" s="97">
        <v>1652.31</v>
      </c>
      <c r="E178" s="97">
        <v>1652.31</v>
      </c>
      <c r="F178" s="97">
        <v>1652.31</v>
      </c>
      <c r="G178" s="97">
        <v>1652.31</v>
      </c>
      <c r="H178" s="95">
        <f t="shared" si="2"/>
        <v>6609.24</v>
      </c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 spans="1:21" ht="14.25">
      <c r="A179" s="90"/>
      <c r="B179" s="103" t="s">
        <v>129</v>
      </c>
      <c r="C179" s="96" t="s">
        <v>130</v>
      </c>
      <c r="D179" s="97">
        <v>1652.31</v>
      </c>
      <c r="E179" s="97">
        <v>1652.31</v>
      </c>
      <c r="F179" s="97">
        <v>1652.31</v>
      </c>
      <c r="G179" s="97">
        <v>1652.31</v>
      </c>
      <c r="H179" s="95">
        <f t="shared" si="2"/>
        <v>6609.24</v>
      </c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 spans="1:21" ht="14.25">
      <c r="A180" s="90"/>
      <c r="B180" s="103" t="s">
        <v>131</v>
      </c>
      <c r="C180" s="96" t="s">
        <v>132</v>
      </c>
      <c r="D180" s="97">
        <v>3241.35</v>
      </c>
      <c r="E180" s="97">
        <v>3241.35</v>
      </c>
      <c r="F180" s="97">
        <v>3241.35</v>
      </c>
      <c r="G180" s="97">
        <v>3241.35</v>
      </c>
      <c r="H180" s="95">
        <f t="shared" si="2"/>
        <v>12965.4</v>
      </c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 spans="1:21" ht="14.25">
      <c r="A181" s="90"/>
      <c r="B181" s="103" t="s">
        <v>133</v>
      </c>
      <c r="C181" s="96" t="s">
        <v>134</v>
      </c>
      <c r="D181" s="97">
        <v>1652.31</v>
      </c>
      <c r="E181" s="97">
        <v>1652.31</v>
      </c>
      <c r="F181" s="97">
        <v>1652.31</v>
      </c>
      <c r="G181" s="97">
        <v>1652.31</v>
      </c>
      <c r="H181" s="95">
        <f t="shared" si="2"/>
        <v>6609.24</v>
      </c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</row>
    <row r="182" spans="1:21" ht="14.25">
      <c r="A182" s="90"/>
      <c r="B182" s="103" t="s">
        <v>136</v>
      </c>
      <c r="C182" s="96" t="s">
        <v>137</v>
      </c>
      <c r="D182" s="97">
        <v>2463.57</v>
      </c>
      <c r="E182" s="97">
        <v>2463.57</v>
      </c>
      <c r="F182" s="97">
        <v>2463.57</v>
      </c>
      <c r="G182" s="97">
        <v>2463.57</v>
      </c>
      <c r="H182" s="95">
        <f t="shared" si="2"/>
        <v>9854.28</v>
      </c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 spans="1:21" ht="14.25">
      <c r="A183" s="90"/>
      <c r="B183" s="103" t="s">
        <v>138</v>
      </c>
      <c r="C183" s="96" t="s">
        <v>139</v>
      </c>
      <c r="D183" s="97">
        <v>3241.35</v>
      </c>
      <c r="E183" s="97">
        <v>3241.35</v>
      </c>
      <c r="F183" s="97">
        <v>3241.35</v>
      </c>
      <c r="G183" s="97">
        <v>3241.35</v>
      </c>
      <c r="H183" s="95">
        <f t="shared" si="2"/>
        <v>12965.4</v>
      </c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 spans="1:21" ht="14.25">
      <c r="A184" s="90"/>
      <c r="B184" s="103" t="s">
        <v>140</v>
      </c>
      <c r="C184" s="96" t="s">
        <v>141</v>
      </c>
      <c r="D184" s="97">
        <v>2463.57</v>
      </c>
      <c r="E184" s="97">
        <v>2463.57</v>
      </c>
      <c r="F184" s="97">
        <v>2463.57</v>
      </c>
      <c r="G184" s="97">
        <v>2463.57</v>
      </c>
      <c r="H184" s="95">
        <f t="shared" si="2"/>
        <v>9854.28</v>
      </c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 spans="1:21" ht="14.25">
      <c r="A185" s="90"/>
      <c r="B185" s="103" t="s">
        <v>142</v>
      </c>
      <c r="C185" s="96" t="s">
        <v>143</v>
      </c>
      <c r="D185" s="97">
        <v>1652.31</v>
      </c>
      <c r="E185" s="97">
        <v>1652.31</v>
      </c>
      <c r="F185" s="97">
        <v>1652.31</v>
      </c>
      <c r="G185" s="97">
        <v>1652.31</v>
      </c>
      <c r="H185" s="95">
        <f t="shared" si="2"/>
        <v>6609.24</v>
      </c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 spans="1:21" ht="14.25">
      <c r="A186" s="90"/>
      <c r="B186" s="103" t="s">
        <v>144</v>
      </c>
      <c r="C186" s="96" t="s">
        <v>145</v>
      </c>
      <c r="D186" s="97">
        <v>1652.31</v>
      </c>
      <c r="E186" s="97">
        <v>1652.31</v>
      </c>
      <c r="F186" s="97">
        <v>1652.31</v>
      </c>
      <c r="G186" s="97">
        <v>1652.31</v>
      </c>
      <c r="H186" s="95">
        <f t="shared" si="2"/>
        <v>6609.24</v>
      </c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 spans="1:21" ht="14.25">
      <c r="A187" s="90"/>
      <c r="B187" s="103" t="s">
        <v>146</v>
      </c>
      <c r="C187" s="96" t="s">
        <v>147</v>
      </c>
      <c r="D187" s="97">
        <v>1652.31</v>
      </c>
      <c r="E187" s="97">
        <v>1652.31</v>
      </c>
      <c r="F187" s="97">
        <v>1652.31</v>
      </c>
      <c r="G187" s="97">
        <v>1652.31</v>
      </c>
      <c r="H187" s="95">
        <f t="shared" si="2"/>
        <v>6609.24</v>
      </c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 spans="1:21" ht="14.25">
      <c r="A188" s="90"/>
      <c r="B188" s="103" t="s">
        <v>148</v>
      </c>
      <c r="C188" s="96" t="s">
        <v>149</v>
      </c>
      <c r="D188" s="97">
        <v>2463.57</v>
      </c>
      <c r="E188" s="97">
        <v>2463.57</v>
      </c>
      <c r="F188" s="97">
        <v>2463.57</v>
      </c>
      <c r="G188" s="97">
        <v>2463.57</v>
      </c>
      <c r="H188" s="95">
        <f t="shared" si="2"/>
        <v>9854.28</v>
      </c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 spans="1:21" ht="14.25">
      <c r="A189" s="90"/>
      <c r="B189" s="103" t="s">
        <v>150</v>
      </c>
      <c r="C189" s="96" t="s">
        <v>151</v>
      </c>
      <c r="D189" s="97">
        <v>1652.31</v>
      </c>
      <c r="E189" s="97">
        <v>1652.31</v>
      </c>
      <c r="F189" s="97">
        <v>1652.31</v>
      </c>
      <c r="G189" s="97">
        <v>1652.31</v>
      </c>
      <c r="H189" s="95">
        <f t="shared" si="2"/>
        <v>6609.24</v>
      </c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 spans="1:21" ht="14.25">
      <c r="A190" s="90"/>
      <c r="B190" s="103" t="s">
        <v>152</v>
      </c>
      <c r="C190" s="96" t="s">
        <v>153</v>
      </c>
      <c r="D190" s="97">
        <v>1652.31</v>
      </c>
      <c r="E190" s="97">
        <v>1652.31</v>
      </c>
      <c r="F190" s="97">
        <v>1652.31</v>
      </c>
      <c r="G190" s="97">
        <v>1652.31</v>
      </c>
      <c r="H190" s="95">
        <f t="shared" si="2"/>
        <v>6609.24</v>
      </c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  <row r="191" spans="1:21" ht="14.25">
      <c r="A191" s="90"/>
      <c r="B191" s="103" t="s">
        <v>154</v>
      </c>
      <c r="C191" s="96" t="s">
        <v>155</v>
      </c>
      <c r="D191" s="97">
        <v>3241.35</v>
      </c>
      <c r="E191" s="97">
        <v>3241.35</v>
      </c>
      <c r="F191" s="97">
        <v>3241.35</v>
      </c>
      <c r="G191" s="97">
        <v>3241.35</v>
      </c>
      <c r="H191" s="95">
        <f t="shared" si="2"/>
        <v>12965.4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</row>
    <row r="192" spans="1:21" ht="14.25">
      <c r="A192" s="90"/>
      <c r="B192" s="103" t="s">
        <v>156</v>
      </c>
      <c r="C192" s="96" t="s">
        <v>157</v>
      </c>
      <c r="D192" s="97">
        <v>1652.31</v>
      </c>
      <c r="E192" s="97">
        <v>1652.31</v>
      </c>
      <c r="F192" s="97">
        <v>1652.31</v>
      </c>
      <c r="G192" s="97">
        <v>1652.31</v>
      </c>
      <c r="H192" s="95">
        <f t="shared" si="2"/>
        <v>6609.24</v>
      </c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</row>
    <row r="193" spans="1:21" ht="14.25">
      <c r="A193" s="90"/>
      <c r="B193" s="103" t="s">
        <v>158</v>
      </c>
      <c r="C193" s="96" t="s">
        <v>159</v>
      </c>
      <c r="D193" s="97">
        <v>2463.57</v>
      </c>
      <c r="E193" s="97">
        <v>2463.57</v>
      </c>
      <c r="F193" s="97">
        <v>2463.57</v>
      </c>
      <c r="G193" s="97">
        <v>2463.57</v>
      </c>
      <c r="H193" s="95">
        <f t="shared" si="2"/>
        <v>9854.28</v>
      </c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</row>
    <row r="194" spans="1:21" ht="14.25">
      <c r="A194" s="90"/>
      <c r="B194" s="103" t="s">
        <v>160</v>
      </c>
      <c r="C194" s="96" t="s">
        <v>161</v>
      </c>
      <c r="D194" s="97">
        <v>2463.57</v>
      </c>
      <c r="E194" s="97">
        <v>2463.57</v>
      </c>
      <c r="F194" s="97">
        <v>2463.57</v>
      </c>
      <c r="G194" s="97">
        <v>2463.57</v>
      </c>
      <c r="H194" s="95">
        <f t="shared" si="2"/>
        <v>9854.28</v>
      </c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</row>
    <row r="195" spans="1:21" ht="14.25">
      <c r="A195" s="90"/>
      <c r="B195" s="103" t="s">
        <v>162</v>
      </c>
      <c r="C195" s="96" t="s">
        <v>163</v>
      </c>
      <c r="D195" s="97">
        <v>2604.99</v>
      </c>
      <c r="E195" s="97">
        <v>2604.99</v>
      </c>
      <c r="F195" s="97">
        <v>2604.99</v>
      </c>
      <c r="G195" s="97">
        <v>2604.99</v>
      </c>
      <c r="H195" s="95">
        <f t="shared" si="2"/>
        <v>10419.96</v>
      </c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</row>
    <row r="196" spans="1:21" ht="14.25">
      <c r="A196" s="90"/>
      <c r="B196" s="103" t="s">
        <v>164</v>
      </c>
      <c r="C196" s="96" t="s">
        <v>165</v>
      </c>
      <c r="D196" s="97">
        <v>3241.35</v>
      </c>
      <c r="E196" s="97">
        <v>3241.35</v>
      </c>
      <c r="F196" s="97">
        <v>3241.35</v>
      </c>
      <c r="G196" s="97">
        <v>3241.35</v>
      </c>
      <c r="H196" s="95">
        <f t="shared" si="2"/>
        <v>12965.4</v>
      </c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</row>
    <row r="197" spans="1:21" ht="14.25">
      <c r="A197" s="90"/>
      <c r="B197" s="103" t="s">
        <v>166</v>
      </c>
      <c r="C197" s="96" t="s">
        <v>167</v>
      </c>
      <c r="D197" s="97">
        <v>1652.31</v>
      </c>
      <c r="E197" s="97">
        <v>1652.31</v>
      </c>
      <c r="F197" s="97">
        <v>1652.31</v>
      </c>
      <c r="G197" s="97">
        <v>1652.31</v>
      </c>
      <c r="H197" s="95">
        <f t="shared" si="2"/>
        <v>6609.24</v>
      </c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</row>
    <row r="198" spans="1:21" ht="14.25">
      <c r="A198" s="90"/>
      <c r="B198" s="103" t="s">
        <v>168</v>
      </c>
      <c r="C198" s="96" t="s">
        <v>169</v>
      </c>
      <c r="D198" s="97">
        <v>2463.57</v>
      </c>
      <c r="E198" s="97">
        <v>2463.57</v>
      </c>
      <c r="F198" s="97">
        <v>2463.57</v>
      </c>
      <c r="G198" s="97">
        <v>2463.57</v>
      </c>
      <c r="H198" s="95">
        <f t="shared" si="2"/>
        <v>9854.28</v>
      </c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</row>
    <row r="199" spans="1:21" ht="14.25">
      <c r="A199" s="90"/>
      <c r="B199" s="103" t="s">
        <v>170</v>
      </c>
      <c r="C199" s="96" t="s">
        <v>171</v>
      </c>
      <c r="D199" s="97">
        <v>1652.31</v>
      </c>
      <c r="E199" s="97">
        <v>1652.31</v>
      </c>
      <c r="F199" s="97">
        <v>1652.31</v>
      </c>
      <c r="G199" s="97">
        <v>1652.31</v>
      </c>
      <c r="H199" s="95">
        <f t="shared" si="2"/>
        <v>6609.24</v>
      </c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</row>
    <row r="200" spans="1:21" ht="14.25">
      <c r="A200" s="90"/>
      <c r="B200" s="103" t="s">
        <v>172</v>
      </c>
      <c r="C200" s="96" t="s">
        <v>173</v>
      </c>
      <c r="D200" s="97">
        <v>1652.31</v>
      </c>
      <c r="E200" s="97">
        <v>1652.31</v>
      </c>
      <c r="F200" s="97">
        <v>1652.31</v>
      </c>
      <c r="G200" s="97">
        <v>1652.31</v>
      </c>
      <c r="H200" s="95">
        <f t="shared" si="2"/>
        <v>6609.24</v>
      </c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</row>
    <row r="201" spans="1:21" ht="14.25">
      <c r="A201" s="90"/>
      <c r="B201" s="103" t="s">
        <v>174</v>
      </c>
      <c r="C201" s="96" t="s">
        <v>175</v>
      </c>
      <c r="D201" s="97">
        <v>3241.35</v>
      </c>
      <c r="E201" s="97">
        <v>3241.35</v>
      </c>
      <c r="F201" s="97">
        <v>3241.35</v>
      </c>
      <c r="G201" s="97">
        <v>3241.35</v>
      </c>
      <c r="H201" s="95">
        <f t="shared" si="2"/>
        <v>12965.4</v>
      </c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 spans="1:21" ht="14.25">
      <c r="A202" s="90"/>
      <c r="B202" s="103" t="s">
        <v>176</v>
      </c>
      <c r="C202" s="96" t="s">
        <v>177</v>
      </c>
      <c r="D202" s="97">
        <v>1652.31</v>
      </c>
      <c r="E202" s="97">
        <v>1652.31</v>
      </c>
      <c r="F202" s="97">
        <v>1652.31</v>
      </c>
      <c r="G202" s="97">
        <v>1652.31</v>
      </c>
      <c r="H202" s="95">
        <f t="shared" si="2"/>
        <v>6609.24</v>
      </c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 spans="1:21" ht="14.25">
      <c r="A203" s="90"/>
      <c r="B203" s="103" t="s">
        <v>178</v>
      </c>
      <c r="C203" s="96" t="s">
        <v>179</v>
      </c>
      <c r="D203" s="97">
        <v>3241.35</v>
      </c>
      <c r="E203" s="97">
        <v>3241.35</v>
      </c>
      <c r="F203" s="97">
        <v>3241.35</v>
      </c>
      <c r="G203" s="97">
        <v>3241.35</v>
      </c>
      <c r="H203" s="95">
        <f aca="true" t="shared" si="3" ref="H203:H239">SUM(D203:G203)</f>
        <v>12965.4</v>
      </c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 spans="1:21" ht="14.25">
      <c r="A204" s="90"/>
      <c r="B204" s="103" t="s">
        <v>180</v>
      </c>
      <c r="C204" s="96" t="s">
        <v>181</v>
      </c>
      <c r="D204" s="97">
        <v>2463.57</v>
      </c>
      <c r="E204" s="97">
        <v>2463.57</v>
      </c>
      <c r="F204" s="97">
        <v>2463.57</v>
      </c>
      <c r="G204" s="97">
        <v>2463.57</v>
      </c>
      <c r="H204" s="95">
        <f t="shared" si="3"/>
        <v>9854.28</v>
      </c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</row>
    <row r="205" spans="1:21" ht="14.25">
      <c r="A205" s="90"/>
      <c r="B205" s="103" t="s">
        <v>182</v>
      </c>
      <c r="C205" s="96" t="s">
        <v>183</v>
      </c>
      <c r="D205" s="97">
        <v>1652.31</v>
      </c>
      <c r="E205" s="97">
        <v>1652.31</v>
      </c>
      <c r="F205" s="97">
        <v>1652.31</v>
      </c>
      <c r="G205" s="97">
        <v>1652.31</v>
      </c>
      <c r="H205" s="95">
        <f t="shared" si="3"/>
        <v>6609.24</v>
      </c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</row>
    <row r="206" spans="1:21" ht="14.25">
      <c r="A206" s="90"/>
      <c r="B206" s="103" t="s">
        <v>184</v>
      </c>
      <c r="C206" s="96" t="s">
        <v>185</v>
      </c>
      <c r="D206" s="97">
        <v>1652.31</v>
      </c>
      <c r="E206" s="97">
        <v>1652.31</v>
      </c>
      <c r="F206" s="97">
        <v>1652.31</v>
      </c>
      <c r="G206" s="97">
        <v>1652.31</v>
      </c>
      <c r="H206" s="95">
        <f t="shared" si="3"/>
        <v>6609.24</v>
      </c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 spans="1:21" ht="14.25">
      <c r="A207" s="90"/>
      <c r="B207" s="103" t="s">
        <v>186</v>
      </c>
      <c r="C207" s="96" t="s">
        <v>187</v>
      </c>
      <c r="D207" s="97">
        <v>2463.57</v>
      </c>
      <c r="E207" s="97">
        <v>2463.57</v>
      </c>
      <c r="F207" s="97">
        <v>2463.57</v>
      </c>
      <c r="G207" s="97">
        <v>2463.57</v>
      </c>
      <c r="H207" s="95">
        <f t="shared" si="3"/>
        <v>9854.28</v>
      </c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</row>
    <row r="208" spans="1:21" ht="14.25">
      <c r="A208" s="90"/>
      <c r="B208" s="103" t="s">
        <v>188</v>
      </c>
      <c r="C208" s="96" t="s">
        <v>189</v>
      </c>
      <c r="D208" s="97">
        <v>3241.35</v>
      </c>
      <c r="E208" s="97">
        <v>3241.35</v>
      </c>
      <c r="F208" s="97">
        <v>3241.35</v>
      </c>
      <c r="G208" s="97">
        <v>3241.35</v>
      </c>
      <c r="H208" s="95">
        <f t="shared" si="3"/>
        <v>12965.4</v>
      </c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 spans="1:21" ht="14.25">
      <c r="A209" s="90"/>
      <c r="B209" s="103" t="s">
        <v>190</v>
      </c>
      <c r="C209" s="96" t="s">
        <v>191</v>
      </c>
      <c r="D209" s="97">
        <v>1652.31</v>
      </c>
      <c r="E209" s="97">
        <v>1652.31</v>
      </c>
      <c r="F209" s="97">
        <v>1652.31</v>
      </c>
      <c r="G209" s="97">
        <v>1652.31</v>
      </c>
      <c r="H209" s="95">
        <f t="shared" si="3"/>
        <v>6609.24</v>
      </c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 spans="1:21" ht="14.25">
      <c r="A210" s="90"/>
      <c r="B210" s="103" t="s">
        <v>192</v>
      </c>
      <c r="C210" s="96" t="s">
        <v>193</v>
      </c>
      <c r="D210" s="97">
        <v>2463.57</v>
      </c>
      <c r="E210" s="97">
        <v>2463.57</v>
      </c>
      <c r="F210" s="97">
        <v>2463.57</v>
      </c>
      <c r="G210" s="97">
        <v>2463.57</v>
      </c>
      <c r="H210" s="95">
        <f t="shared" si="3"/>
        <v>9854.28</v>
      </c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 spans="1:21" ht="14.25">
      <c r="A211" s="90"/>
      <c r="B211" s="103" t="s">
        <v>194</v>
      </c>
      <c r="C211" s="96" t="s">
        <v>195</v>
      </c>
      <c r="D211" s="97">
        <v>1652.31</v>
      </c>
      <c r="E211" s="97">
        <v>1652.31</v>
      </c>
      <c r="F211" s="97">
        <v>1652.31</v>
      </c>
      <c r="G211" s="97">
        <v>1652.31</v>
      </c>
      <c r="H211" s="95">
        <f t="shared" si="3"/>
        <v>6609.24</v>
      </c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 spans="1:21" ht="14.25">
      <c r="A212" s="90"/>
      <c r="B212" s="103" t="s">
        <v>196</v>
      </c>
      <c r="C212" s="96" t="s">
        <v>197</v>
      </c>
      <c r="D212" s="97">
        <v>2463.57</v>
      </c>
      <c r="E212" s="97">
        <v>2463.57</v>
      </c>
      <c r="F212" s="97">
        <v>2463.57</v>
      </c>
      <c r="G212" s="97">
        <v>2463.57</v>
      </c>
      <c r="H212" s="95">
        <f t="shared" si="3"/>
        <v>9854.28</v>
      </c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 spans="1:21" ht="14.25">
      <c r="A213" s="90"/>
      <c r="B213" s="103" t="s">
        <v>198</v>
      </c>
      <c r="C213" s="96" t="s">
        <v>199</v>
      </c>
      <c r="D213" s="97">
        <v>2463.57</v>
      </c>
      <c r="E213" s="97">
        <v>2463.57</v>
      </c>
      <c r="F213" s="97">
        <v>2463.57</v>
      </c>
      <c r="G213" s="97">
        <v>2463.57</v>
      </c>
      <c r="H213" s="95">
        <f t="shared" si="3"/>
        <v>9854.28</v>
      </c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</row>
    <row r="214" spans="1:21" ht="14.25">
      <c r="A214" s="90"/>
      <c r="B214" s="103" t="s">
        <v>200</v>
      </c>
      <c r="C214" s="96" t="s">
        <v>201</v>
      </c>
      <c r="D214" s="97">
        <v>3241.35</v>
      </c>
      <c r="E214" s="97">
        <v>3241.35</v>
      </c>
      <c r="F214" s="97">
        <v>3241.35</v>
      </c>
      <c r="G214" s="97">
        <v>3241.35</v>
      </c>
      <c r="H214" s="95">
        <f t="shared" si="3"/>
        <v>12965.4</v>
      </c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</row>
    <row r="215" spans="1:21" ht="14.25">
      <c r="A215" s="90"/>
      <c r="B215" s="103" t="s">
        <v>202</v>
      </c>
      <c r="C215" s="96" t="s">
        <v>203</v>
      </c>
      <c r="D215" s="97">
        <v>1652.31</v>
      </c>
      <c r="E215" s="97">
        <v>1652.31</v>
      </c>
      <c r="F215" s="97">
        <v>1652.31</v>
      </c>
      <c r="G215" s="97">
        <v>1652.31</v>
      </c>
      <c r="H215" s="95">
        <f t="shared" si="3"/>
        <v>6609.24</v>
      </c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</row>
    <row r="216" spans="1:21" ht="14.25">
      <c r="A216" s="90"/>
      <c r="B216" s="103" t="s">
        <v>204</v>
      </c>
      <c r="C216" s="96" t="s">
        <v>205</v>
      </c>
      <c r="D216" s="97">
        <v>2463.57</v>
      </c>
      <c r="E216" s="97">
        <v>2463.57</v>
      </c>
      <c r="F216" s="97">
        <v>2463.57</v>
      </c>
      <c r="G216" s="97">
        <v>2463.57</v>
      </c>
      <c r="H216" s="95">
        <f t="shared" si="3"/>
        <v>9854.28</v>
      </c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</row>
    <row r="217" spans="1:21" ht="14.25">
      <c r="A217" s="90"/>
      <c r="B217" s="103" t="s">
        <v>206</v>
      </c>
      <c r="C217" s="96" t="s">
        <v>207</v>
      </c>
      <c r="D217" s="97">
        <v>3241.35</v>
      </c>
      <c r="E217" s="97">
        <v>3241.35</v>
      </c>
      <c r="F217" s="97">
        <v>3241.35</v>
      </c>
      <c r="G217" s="97">
        <v>3241.35</v>
      </c>
      <c r="H217" s="95">
        <f t="shared" si="3"/>
        <v>12965.4</v>
      </c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</row>
    <row r="218" spans="1:21" ht="14.25">
      <c r="A218" s="90"/>
      <c r="B218" s="103" t="s">
        <v>208</v>
      </c>
      <c r="C218" s="96" t="s">
        <v>209</v>
      </c>
      <c r="D218" s="97">
        <v>2463.57</v>
      </c>
      <c r="E218" s="97">
        <v>2463.57</v>
      </c>
      <c r="F218" s="97">
        <v>2463.57</v>
      </c>
      <c r="G218" s="97">
        <v>2463.57</v>
      </c>
      <c r="H218" s="95">
        <f t="shared" si="3"/>
        <v>9854.28</v>
      </c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</row>
    <row r="219" spans="1:21" ht="14.25">
      <c r="A219" s="90"/>
      <c r="B219" s="103" t="s">
        <v>210</v>
      </c>
      <c r="C219" s="96" t="s">
        <v>211</v>
      </c>
      <c r="D219" s="97">
        <v>1652.31</v>
      </c>
      <c r="E219" s="97">
        <v>1652.31</v>
      </c>
      <c r="F219" s="97">
        <v>1652.31</v>
      </c>
      <c r="G219" s="97">
        <v>1652.31</v>
      </c>
      <c r="H219" s="95">
        <f t="shared" si="3"/>
        <v>6609.24</v>
      </c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</row>
    <row r="220" spans="1:21" ht="14.25">
      <c r="A220" s="90"/>
      <c r="B220" s="103" t="s">
        <v>213</v>
      </c>
      <c r="C220" s="96" t="s">
        <v>214</v>
      </c>
      <c r="D220" s="97">
        <v>3241.35</v>
      </c>
      <c r="E220" s="97">
        <v>3241.35</v>
      </c>
      <c r="F220" s="97">
        <v>3241.35</v>
      </c>
      <c r="G220" s="97">
        <v>3241.35</v>
      </c>
      <c r="H220" s="95">
        <f t="shared" si="3"/>
        <v>12965.4</v>
      </c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</row>
    <row r="221" spans="1:21" ht="14.25">
      <c r="A221" s="90"/>
      <c r="B221" s="103" t="s">
        <v>215</v>
      </c>
      <c r="C221" s="96" t="s">
        <v>216</v>
      </c>
      <c r="D221" s="97">
        <v>1652.31</v>
      </c>
      <c r="E221" s="97">
        <v>1652.31</v>
      </c>
      <c r="F221" s="97">
        <v>1652.31</v>
      </c>
      <c r="G221" s="97">
        <v>1652.31</v>
      </c>
      <c r="H221" s="95">
        <f t="shared" si="3"/>
        <v>6609.24</v>
      </c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</row>
    <row r="222" spans="1:21" ht="14.25">
      <c r="A222" s="90"/>
      <c r="B222" s="103" t="s">
        <v>217</v>
      </c>
      <c r="C222" s="96" t="s">
        <v>218</v>
      </c>
      <c r="D222" s="97">
        <v>2463.57</v>
      </c>
      <c r="E222" s="97">
        <v>2463.57</v>
      </c>
      <c r="F222" s="97">
        <v>2463.57</v>
      </c>
      <c r="G222" s="97">
        <v>2463.57</v>
      </c>
      <c r="H222" s="95">
        <f t="shared" si="3"/>
        <v>9854.28</v>
      </c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</row>
    <row r="223" spans="1:21" ht="14.25">
      <c r="A223" s="90"/>
      <c r="B223" s="103" t="s">
        <v>219</v>
      </c>
      <c r="C223" s="96" t="s">
        <v>220</v>
      </c>
      <c r="D223" s="97">
        <v>3241.35</v>
      </c>
      <c r="E223" s="97">
        <v>3241.35</v>
      </c>
      <c r="F223" s="97">
        <v>3241.35</v>
      </c>
      <c r="G223" s="97">
        <v>3241.35</v>
      </c>
      <c r="H223" s="95">
        <f t="shared" si="3"/>
        <v>12965.4</v>
      </c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</row>
    <row r="224" spans="1:21" ht="14.25">
      <c r="A224" s="90"/>
      <c r="B224" s="103" t="s">
        <v>221</v>
      </c>
      <c r="C224" s="96" t="s">
        <v>222</v>
      </c>
      <c r="D224" s="97">
        <v>1652.31</v>
      </c>
      <c r="E224" s="97">
        <v>1652.31</v>
      </c>
      <c r="F224" s="97">
        <v>1652.31</v>
      </c>
      <c r="G224" s="97">
        <v>1652.31</v>
      </c>
      <c r="H224" s="95">
        <f t="shared" si="3"/>
        <v>6609.24</v>
      </c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 spans="1:21" ht="14.25">
      <c r="A225" s="90"/>
      <c r="B225" s="103" t="s">
        <v>223</v>
      </c>
      <c r="C225" s="96" t="s">
        <v>224</v>
      </c>
      <c r="D225" s="97">
        <v>1652.31</v>
      </c>
      <c r="E225" s="97">
        <v>1652.31</v>
      </c>
      <c r="F225" s="97">
        <v>1652.31</v>
      </c>
      <c r="G225" s="97">
        <v>1652.31</v>
      </c>
      <c r="H225" s="95">
        <f t="shared" si="3"/>
        <v>6609.24</v>
      </c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</row>
    <row r="226" spans="1:21" ht="14.25">
      <c r="A226" s="90"/>
      <c r="B226" s="103" t="s">
        <v>225</v>
      </c>
      <c r="C226" s="96" t="s">
        <v>226</v>
      </c>
      <c r="D226" s="97">
        <v>2463.57</v>
      </c>
      <c r="E226" s="97">
        <v>2463.57</v>
      </c>
      <c r="F226" s="97">
        <v>2463.57</v>
      </c>
      <c r="G226" s="97">
        <v>2463.57</v>
      </c>
      <c r="H226" s="95">
        <f t="shared" si="3"/>
        <v>9854.28</v>
      </c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</row>
    <row r="227" spans="1:21" ht="14.25">
      <c r="A227" s="90"/>
      <c r="B227" s="103" t="s">
        <v>227</v>
      </c>
      <c r="C227" s="96" t="s">
        <v>228</v>
      </c>
      <c r="D227" s="97">
        <v>3241.35</v>
      </c>
      <c r="E227" s="97">
        <v>3241.35</v>
      </c>
      <c r="F227" s="97">
        <v>3241.35</v>
      </c>
      <c r="G227" s="97">
        <v>3241.35</v>
      </c>
      <c r="H227" s="95">
        <f t="shared" si="3"/>
        <v>12965.4</v>
      </c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</row>
    <row r="228" spans="1:21" ht="14.25">
      <c r="A228" s="90"/>
      <c r="B228" s="103" t="s">
        <v>229</v>
      </c>
      <c r="C228" s="96" t="s">
        <v>230</v>
      </c>
      <c r="D228" s="97">
        <v>1652.31</v>
      </c>
      <c r="E228" s="97">
        <v>1652.31</v>
      </c>
      <c r="F228" s="97">
        <v>1652.31</v>
      </c>
      <c r="G228" s="97">
        <v>1652.31</v>
      </c>
      <c r="H228" s="95">
        <f t="shared" si="3"/>
        <v>6609.24</v>
      </c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</row>
    <row r="229" spans="1:21" ht="14.25">
      <c r="A229" s="90"/>
      <c r="B229" s="103" t="s">
        <v>231</v>
      </c>
      <c r="C229" s="96" t="s">
        <v>232</v>
      </c>
      <c r="D229" s="97">
        <v>1652.31</v>
      </c>
      <c r="E229" s="97">
        <v>1652.31</v>
      </c>
      <c r="F229" s="97">
        <v>1652.31</v>
      </c>
      <c r="G229" s="97">
        <v>1652.31</v>
      </c>
      <c r="H229" s="95">
        <f t="shared" si="3"/>
        <v>6609.24</v>
      </c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</row>
    <row r="230" spans="1:21" ht="14.25">
      <c r="A230" s="90"/>
      <c r="B230" s="103" t="s">
        <v>233</v>
      </c>
      <c r="C230" s="96" t="s">
        <v>234</v>
      </c>
      <c r="D230" s="97">
        <v>1652.31</v>
      </c>
      <c r="E230" s="97">
        <v>1652.31</v>
      </c>
      <c r="F230" s="97">
        <v>1652.31</v>
      </c>
      <c r="G230" s="97">
        <v>1652.31</v>
      </c>
      <c r="H230" s="95">
        <f t="shared" si="3"/>
        <v>6609.24</v>
      </c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</row>
    <row r="231" spans="1:21" ht="14.25">
      <c r="A231" s="90"/>
      <c r="B231" s="103" t="s">
        <v>235</v>
      </c>
      <c r="C231" s="96" t="s">
        <v>236</v>
      </c>
      <c r="D231" s="97">
        <v>3241.35</v>
      </c>
      <c r="E231" s="97">
        <v>3241.35</v>
      </c>
      <c r="F231" s="97">
        <v>3241.35</v>
      </c>
      <c r="G231" s="97">
        <v>3241.35</v>
      </c>
      <c r="H231" s="95">
        <f t="shared" si="3"/>
        <v>12965.4</v>
      </c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</row>
    <row r="232" spans="1:21" ht="14.25">
      <c r="A232" s="90"/>
      <c r="B232" s="103" t="s">
        <v>237</v>
      </c>
      <c r="C232" s="96" t="s">
        <v>238</v>
      </c>
      <c r="D232" s="97">
        <v>1652.31</v>
      </c>
      <c r="E232" s="97">
        <v>1652.31</v>
      </c>
      <c r="F232" s="97">
        <v>1652.31</v>
      </c>
      <c r="G232" s="97">
        <v>1652.31</v>
      </c>
      <c r="H232" s="95">
        <f t="shared" si="3"/>
        <v>6609.24</v>
      </c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</row>
    <row r="233" spans="1:21" ht="14.25">
      <c r="A233" s="90"/>
      <c r="B233" s="103" t="s">
        <v>239</v>
      </c>
      <c r="C233" s="96" t="s">
        <v>240</v>
      </c>
      <c r="D233" s="97">
        <v>1652.31</v>
      </c>
      <c r="E233" s="97">
        <v>1652.31</v>
      </c>
      <c r="F233" s="97">
        <v>1652.31</v>
      </c>
      <c r="G233" s="97">
        <v>1652.31</v>
      </c>
      <c r="H233" s="95">
        <f t="shared" si="3"/>
        <v>6609.24</v>
      </c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</row>
    <row r="234" spans="1:21" ht="14.25">
      <c r="A234" s="90"/>
      <c r="B234" s="103" t="s">
        <v>241</v>
      </c>
      <c r="C234" s="96" t="s">
        <v>242</v>
      </c>
      <c r="D234" s="97">
        <v>1652.31</v>
      </c>
      <c r="E234" s="97">
        <v>1652.31</v>
      </c>
      <c r="F234" s="97">
        <v>1652.31</v>
      </c>
      <c r="G234" s="97">
        <v>1652.31</v>
      </c>
      <c r="H234" s="95">
        <f t="shared" si="3"/>
        <v>6609.24</v>
      </c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 spans="1:21" ht="14.25">
      <c r="A235" s="90"/>
      <c r="B235" s="103" t="s">
        <v>243</v>
      </c>
      <c r="C235" s="96" t="s">
        <v>244</v>
      </c>
      <c r="D235" s="97">
        <v>2463.57</v>
      </c>
      <c r="E235" s="97">
        <v>2463.57</v>
      </c>
      <c r="F235" s="97">
        <v>2463.57</v>
      </c>
      <c r="G235" s="97">
        <v>2463.57</v>
      </c>
      <c r="H235" s="95">
        <f t="shared" si="3"/>
        <v>9854.28</v>
      </c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 spans="1:21" ht="14.25">
      <c r="A236" s="90"/>
      <c r="B236" s="103" t="s">
        <v>245</v>
      </c>
      <c r="C236" s="96" t="s">
        <v>246</v>
      </c>
      <c r="D236" s="97">
        <v>1652.31</v>
      </c>
      <c r="E236" s="97">
        <v>1652.31</v>
      </c>
      <c r="F236" s="97">
        <v>1652.31</v>
      </c>
      <c r="G236" s="97">
        <v>1652.31</v>
      </c>
      <c r="H236" s="95">
        <f t="shared" si="3"/>
        <v>6609.24</v>
      </c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</row>
    <row r="237" spans="1:21" ht="14.25">
      <c r="A237" s="90"/>
      <c r="B237" s="103" t="s">
        <v>247</v>
      </c>
      <c r="C237" s="96" t="s">
        <v>248</v>
      </c>
      <c r="D237" s="97">
        <v>1652.31</v>
      </c>
      <c r="E237" s="97">
        <v>1652.31</v>
      </c>
      <c r="F237" s="97">
        <v>1652.31</v>
      </c>
      <c r="G237" s="97">
        <v>1652.31</v>
      </c>
      <c r="H237" s="95">
        <f t="shared" si="3"/>
        <v>6609.24</v>
      </c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 spans="1:21" ht="14.25">
      <c r="A238" s="90"/>
      <c r="B238" s="103" t="s">
        <v>676</v>
      </c>
      <c r="C238" s="96" t="s">
        <v>408</v>
      </c>
      <c r="D238" s="99"/>
      <c r="E238" s="97">
        <v>3136.91</v>
      </c>
      <c r="F238" s="97">
        <v>3241.35</v>
      </c>
      <c r="G238" s="97">
        <v>3241.35</v>
      </c>
      <c r="H238" s="95">
        <f t="shared" si="3"/>
        <v>9619.61</v>
      </c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 spans="1:21" ht="14.25">
      <c r="A239" s="90"/>
      <c r="B239" s="93" t="s">
        <v>636</v>
      </c>
      <c r="C239" s="93"/>
      <c r="D239" s="95">
        <v>494408.19</v>
      </c>
      <c r="E239" s="95">
        <v>494408.4</v>
      </c>
      <c r="F239" s="95">
        <v>494408.19</v>
      </c>
      <c r="G239" s="95">
        <v>494408.19</v>
      </c>
      <c r="H239" s="95">
        <f t="shared" si="3"/>
        <v>1977632.97</v>
      </c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</sheetData>
  <sheetProtection/>
  <autoFilter ref="A11:AH23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34"/>
  <sheetViews>
    <sheetView zoomScale="85" zoomScaleNormal="85" zoomScalePageLayoutView="0" workbookViewId="0" topLeftCell="A1">
      <pane xSplit="2" ySplit="2" topLeftCell="C6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2" sqref="A62"/>
    </sheetView>
  </sheetViews>
  <sheetFormatPr defaultColWidth="9.140625" defaultRowHeight="15"/>
  <cols>
    <col min="1" max="1" width="16.7109375" style="0" bestFit="1" customWidth="1"/>
    <col min="2" max="2" width="10.57421875" style="0" customWidth="1"/>
    <col min="5" max="5" width="10.28125" style="0" customWidth="1"/>
    <col min="6" max="20" width="9.140625" style="0" customWidth="1"/>
    <col min="21" max="21" width="10.421875" style="0" bestFit="1" customWidth="1"/>
    <col min="22" max="24" width="10.57421875" style="0" bestFit="1" customWidth="1"/>
    <col min="25" max="25" width="11.57421875" style="0" bestFit="1" customWidth="1"/>
    <col min="26" max="26" width="11.7109375" style="0" bestFit="1" customWidth="1"/>
  </cols>
  <sheetData>
    <row r="1" spans="1:70" s="6" customFormat="1" ht="14.25">
      <c r="A1" s="1"/>
      <c r="B1" s="1"/>
      <c r="C1" s="5"/>
      <c r="D1" s="1"/>
      <c r="E1" s="2"/>
      <c r="F1" s="3">
        <v>30</v>
      </c>
      <c r="G1" s="3">
        <v>31</v>
      </c>
      <c r="H1" s="4">
        <v>30</v>
      </c>
      <c r="I1" s="3">
        <v>31</v>
      </c>
      <c r="J1" s="64" t="s">
        <v>627</v>
      </c>
      <c r="K1" s="5">
        <f>расш!E17</f>
        <v>0</v>
      </c>
      <c r="L1" s="5">
        <f>расш!E18</f>
        <v>0.23262133060690632</v>
      </c>
      <c r="M1" s="5">
        <f>расш!E19</f>
        <v>0.3539043478527852</v>
      </c>
      <c r="N1" s="5">
        <f>расш!E20</f>
        <v>0.41347432154030844</v>
      </c>
      <c r="O1" s="5"/>
      <c r="P1" s="5"/>
      <c r="Q1" s="5">
        <v>0</v>
      </c>
      <c r="R1" s="5">
        <f>расш!J12</f>
        <v>0.0006081212856497221</v>
      </c>
      <c r="S1" s="5">
        <f>расш!J13</f>
        <v>0.00092518070656617</v>
      </c>
      <c r="T1" s="5">
        <f>расш!J14</f>
        <v>0.0010809091984050987</v>
      </c>
      <c r="U1" s="64"/>
      <c r="V1" s="64"/>
      <c r="W1" s="64"/>
      <c r="X1" s="6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s="6" customFormat="1" ht="138.75">
      <c r="A2" s="48" t="s">
        <v>588</v>
      </c>
      <c r="B2" s="49" t="s">
        <v>639</v>
      </c>
      <c r="C2" s="49" t="s">
        <v>615</v>
      </c>
      <c r="D2" s="47" t="s">
        <v>622</v>
      </c>
      <c r="E2" s="49"/>
      <c r="F2" s="50" t="s">
        <v>623</v>
      </c>
      <c r="G2" s="50" t="s">
        <v>624</v>
      </c>
      <c r="H2" s="50" t="s">
        <v>625</v>
      </c>
      <c r="I2" s="50" t="s">
        <v>616</v>
      </c>
      <c r="J2" s="52" t="s">
        <v>626</v>
      </c>
      <c r="K2" s="54" t="s">
        <v>623</v>
      </c>
      <c r="L2" s="50" t="s">
        <v>624</v>
      </c>
      <c r="M2" s="50" t="s">
        <v>625</v>
      </c>
      <c r="N2" s="50" t="s">
        <v>616</v>
      </c>
      <c r="O2" s="50" t="s">
        <v>630</v>
      </c>
      <c r="P2" s="50" t="s">
        <v>628</v>
      </c>
      <c r="Q2" s="57" t="s">
        <v>623</v>
      </c>
      <c r="R2" s="61" t="s">
        <v>624</v>
      </c>
      <c r="S2" s="61" t="s">
        <v>625</v>
      </c>
      <c r="T2" s="61" t="s">
        <v>616</v>
      </c>
      <c r="U2" s="62" t="s">
        <v>623</v>
      </c>
      <c r="V2" s="62" t="s">
        <v>624</v>
      </c>
      <c r="W2" s="62" t="s">
        <v>625</v>
      </c>
      <c r="X2" s="62" t="s">
        <v>616</v>
      </c>
      <c r="Y2" s="62" t="s">
        <v>663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25" ht="14.25">
      <c r="A3" s="103" t="s">
        <v>138</v>
      </c>
      <c r="B3" s="96" t="s">
        <v>139</v>
      </c>
      <c r="C3" s="6">
        <f>VLOOKUP(B3,площадь!A:B,2,0)</f>
        <v>87.1</v>
      </c>
      <c r="D3" s="7"/>
      <c r="E3" s="6">
        <f aca="true" t="shared" si="0" ref="E3:E66">SUM(F3:I3)</f>
        <v>122</v>
      </c>
      <c r="F3" s="6">
        <v>30</v>
      </c>
      <c r="G3" s="6">
        <v>31</v>
      </c>
      <c r="H3" s="6">
        <v>30</v>
      </c>
      <c r="I3" s="6">
        <v>31</v>
      </c>
      <c r="J3" s="51">
        <f>VLOOKUP(B3,'общие показания'!A:O,15,0)</f>
        <v>1.9076043843643185</v>
      </c>
      <c r="K3" s="55">
        <v>0</v>
      </c>
      <c r="L3" s="55">
        <f aca="true" t="shared" si="1" ref="L3:L66">J3*$L$1/31*G3</f>
        <v>0.44374947016239613</v>
      </c>
      <c r="M3" s="55">
        <f aca="true" t="shared" si="2" ref="M3:M66">J3*$M$1/30*H3</f>
        <v>0.6751094856095678</v>
      </c>
      <c r="N3" s="55">
        <f aca="true" t="shared" si="3" ref="N3:N66">J3*$N$1/31*I3</f>
        <v>0.7887454285923543</v>
      </c>
      <c r="O3" s="58">
        <f aca="true" t="shared" si="4" ref="O3:O66">K3+L3+M3+N3-J3</f>
        <v>0</v>
      </c>
      <c r="P3" s="58"/>
      <c r="Q3" s="55"/>
      <c r="R3" s="55">
        <f aca="true" t="shared" si="5" ref="R3:R66">$R$1*C3/31*G3</f>
        <v>0.05296736398009079</v>
      </c>
      <c r="S3" s="55">
        <f aca="true" t="shared" si="6" ref="S3:S66">$S$1*C3/30*H3</f>
        <v>0.0805832395419134</v>
      </c>
      <c r="T3" s="55">
        <f aca="true" t="shared" si="7" ref="T3:T66">$T$1*C3/31*I3</f>
        <v>0.09414719118108408</v>
      </c>
      <c r="U3" s="51">
        <f>K3*2325.88</f>
        <v>0</v>
      </c>
      <c r="V3" s="51">
        <f>(L3+R3)*2325.88</f>
        <v>1155.3037501953274</v>
      </c>
      <c r="W3" s="51">
        <f>(M3+S3)*2325.88</f>
        <v>1757.6505955753273</v>
      </c>
      <c r="X3" s="51">
        <f>(N3+T3)*2325.88</f>
        <v>2053.5022864786447</v>
      </c>
      <c r="Y3" s="51">
        <f aca="true" t="shared" si="8" ref="Y3:Y66">SUM(U3:X3)</f>
        <v>4966.456632249299</v>
      </c>
    </row>
    <row r="4" spans="1:25" ht="14.25">
      <c r="A4" s="103" t="s">
        <v>316</v>
      </c>
      <c r="B4" s="96" t="s">
        <v>317</v>
      </c>
      <c r="C4" s="6">
        <f>VLOOKUP(B4,площадь!A:B,2,0)</f>
        <v>44.4</v>
      </c>
      <c r="D4" s="7"/>
      <c r="E4" s="6">
        <f t="shared" si="0"/>
        <v>122</v>
      </c>
      <c r="F4" s="6">
        <v>30</v>
      </c>
      <c r="G4" s="6">
        <v>31</v>
      </c>
      <c r="H4" s="6">
        <v>30</v>
      </c>
      <c r="I4" s="6">
        <v>31</v>
      </c>
      <c r="J4" s="51">
        <f>VLOOKUP(B4,'общие показания'!A:O,15,0)</f>
        <v>0.9724183084474827</v>
      </c>
      <c r="K4" s="55">
        <v>0</v>
      </c>
      <c r="L4" s="55">
        <f t="shared" si="1"/>
        <v>0.22620524081757046</v>
      </c>
      <c r="M4" s="55">
        <f t="shared" si="2"/>
        <v>0.34414306729121485</v>
      </c>
      <c r="N4" s="55">
        <f t="shared" si="3"/>
        <v>0.4020700003386973</v>
      </c>
      <c r="O4" s="58">
        <f t="shared" si="4"/>
        <v>0</v>
      </c>
      <c r="P4" s="58"/>
      <c r="Q4" s="55"/>
      <c r="R4" s="55">
        <f t="shared" si="5"/>
        <v>0.02700058508284766</v>
      </c>
      <c r="S4" s="55">
        <f t="shared" si="6"/>
        <v>0.041078023371537944</v>
      </c>
      <c r="T4" s="55">
        <f t="shared" si="7"/>
        <v>0.04799236840918638</v>
      </c>
      <c r="U4" s="51">
        <f aca="true" t="shared" si="9" ref="U4:U67">K4*2325.88</f>
        <v>0</v>
      </c>
      <c r="V4" s="51">
        <f aca="true" t="shared" si="10" ref="V4:V67">(L4+R4)*2325.88</f>
        <v>588.9263663452646</v>
      </c>
      <c r="W4" s="51">
        <f aca="true" t="shared" si="11" ref="W4:W67">(M4+S4)*2325.88</f>
        <v>895.9780303506835</v>
      </c>
      <c r="X4" s="51">
        <f aca="true" t="shared" si="12" ref="X4:X67">(N4+T4)*2325.88</f>
        <v>1046.7910622233276</v>
      </c>
      <c r="Y4" s="51">
        <f t="shared" si="8"/>
        <v>2531.6954589192756</v>
      </c>
    </row>
    <row r="5" spans="1:25" ht="14.25">
      <c r="A5" s="103" t="s">
        <v>290</v>
      </c>
      <c r="B5" s="96" t="s">
        <v>291</v>
      </c>
      <c r="C5" s="6">
        <f>VLOOKUP(B5,площадь!A:B,2,0)</f>
        <v>44.4</v>
      </c>
      <c r="D5" s="7"/>
      <c r="E5" s="6">
        <f t="shared" si="0"/>
        <v>122</v>
      </c>
      <c r="F5" s="6">
        <v>30</v>
      </c>
      <c r="G5" s="6">
        <v>31</v>
      </c>
      <c r="H5" s="6">
        <v>30</v>
      </c>
      <c r="I5" s="6">
        <v>31</v>
      </c>
      <c r="J5" s="51">
        <f>VLOOKUP(B5,'общие показания'!A:O,15,0)</f>
        <v>0.7916999999999987</v>
      </c>
      <c r="K5" s="55">
        <v>0</v>
      </c>
      <c r="L5" s="55">
        <f t="shared" si="1"/>
        <v>0.18416630744148743</v>
      </c>
      <c r="M5" s="55">
        <f t="shared" si="2"/>
        <v>0.2801860721950496</v>
      </c>
      <c r="N5" s="55">
        <f t="shared" si="3"/>
        <v>0.32734762036346166</v>
      </c>
      <c r="O5" s="58">
        <f t="shared" si="4"/>
        <v>0</v>
      </c>
      <c r="P5" s="58"/>
      <c r="Q5" s="55"/>
      <c r="R5" s="55">
        <f t="shared" si="5"/>
        <v>0.02700058508284766</v>
      </c>
      <c r="S5" s="55">
        <f t="shared" si="6"/>
        <v>0.041078023371537944</v>
      </c>
      <c r="T5" s="55">
        <f t="shared" si="7"/>
        <v>0.04799236840918638</v>
      </c>
      <c r="U5" s="51">
        <f t="shared" si="9"/>
        <v>0</v>
      </c>
      <c r="V5" s="51">
        <f t="shared" si="10"/>
        <v>491.14885198450054</v>
      </c>
      <c r="W5" s="51">
        <f t="shared" si="11"/>
        <v>747.2217345964146</v>
      </c>
      <c r="X5" s="51">
        <f t="shared" si="12"/>
        <v>872.9957730865266</v>
      </c>
      <c r="Y5" s="51">
        <f t="shared" si="8"/>
        <v>2111.366359667442</v>
      </c>
    </row>
    <row r="6" spans="1:25" ht="14.25">
      <c r="A6" s="103" t="s">
        <v>110</v>
      </c>
      <c r="B6" s="96" t="s">
        <v>1</v>
      </c>
      <c r="C6" s="6">
        <f>VLOOKUP(B6,площадь!A:B,2,0)</f>
        <v>44.4</v>
      </c>
      <c r="D6" s="7"/>
      <c r="E6" s="6">
        <f t="shared" si="0"/>
        <v>122</v>
      </c>
      <c r="F6" s="6">
        <v>30</v>
      </c>
      <c r="G6" s="6">
        <v>31</v>
      </c>
      <c r="H6" s="6">
        <v>30</v>
      </c>
      <c r="I6" s="6">
        <v>31</v>
      </c>
      <c r="J6" s="51">
        <f>VLOOKUP(B6,'общие показания'!A:O,15,0)</f>
        <v>0.9724183084474827</v>
      </c>
      <c r="K6" s="55">
        <v>0</v>
      </c>
      <c r="L6" s="55">
        <f t="shared" si="1"/>
        <v>0.22620524081757046</v>
      </c>
      <c r="M6" s="55">
        <f t="shared" si="2"/>
        <v>0.34414306729121485</v>
      </c>
      <c r="N6" s="55">
        <f t="shared" si="3"/>
        <v>0.4020700003386973</v>
      </c>
      <c r="O6" s="58">
        <f t="shared" si="4"/>
        <v>0</v>
      </c>
      <c r="P6" s="58"/>
      <c r="Q6" s="55"/>
      <c r="R6" s="55">
        <f t="shared" si="5"/>
        <v>0.02700058508284766</v>
      </c>
      <c r="S6" s="55">
        <f t="shared" si="6"/>
        <v>0.041078023371537944</v>
      </c>
      <c r="T6" s="55">
        <f t="shared" si="7"/>
        <v>0.04799236840918638</v>
      </c>
      <c r="U6" s="51">
        <f t="shared" si="9"/>
        <v>0</v>
      </c>
      <c r="V6" s="51">
        <f t="shared" si="10"/>
        <v>588.9263663452646</v>
      </c>
      <c r="W6" s="51">
        <f t="shared" si="11"/>
        <v>895.9780303506835</v>
      </c>
      <c r="X6" s="51">
        <f t="shared" si="12"/>
        <v>1046.7910622233276</v>
      </c>
      <c r="Y6" s="51">
        <f t="shared" si="8"/>
        <v>2531.6954589192756</v>
      </c>
    </row>
    <row r="7" spans="1:25" ht="14.25">
      <c r="A7" s="103" t="s">
        <v>64</v>
      </c>
      <c r="B7" s="96" t="s">
        <v>3</v>
      </c>
      <c r="C7" s="6">
        <f>VLOOKUP(B7,площадь!A:B,2,0)</f>
        <v>66.2</v>
      </c>
      <c r="D7" s="7"/>
      <c r="E7" s="6">
        <f t="shared" si="0"/>
        <v>122</v>
      </c>
      <c r="F7" s="6">
        <v>30</v>
      </c>
      <c r="G7" s="6">
        <v>31</v>
      </c>
      <c r="H7" s="6">
        <v>30</v>
      </c>
      <c r="I7" s="6">
        <v>31</v>
      </c>
      <c r="J7" s="51">
        <f>VLOOKUP(B7,'общие показания'!A:O,15,0)</f>
        <v>1.4498669373698954</v>
      </c>
      <c r="K7" s="55">
        <v>0</v>
      </c>
      <c r="L7" s="55">
        <f t="shared" si="1"/>
        <v>0.33726997617394516</v>
      </c>
      <c r="M7" s="55">
        <f t="shared" si="2"/>
        <v>0.5131142129432078</v>
      </c>
      <c r="N7" s="55">
        <f t="shared" si="3"/>
        <v>0.5994827482527424</v>
      </c>
      <c r="O7" s="58">
        <f t="shared" si="4"/>
        <v>0</v>
      </c>
      <c r="P7" s="58"/>
      <c r="Q7" s="55"/>
      <c r="R7" s="55">
        <f t="shared" si="5"/>
        <v>0.0402576291100116</v>
      </c>
      <c r="S7" s="55">
        <f t="shared" si="6"/>
        <v>0.061246962774680454</v>
      </c>
      <c r="T7" s="55">
        <f t="shared" si="7"/>
        <v>0.07155618893441754</v>
      </c>
      <c r="U7" s="51">
        <f t="shared" si="9"/>
        <v>0</v>
      </c>
      <c r="V7" s="51">
        <f t="shared" si="10"/>
        <v>878.0839065778495</v>
      </c>
      <c r="W7" s="51">
        <f t="shared" si="11"/>
        <v>1335.895171378722</v>
      </c>
      <c r="X7" s="51">
        <f t="shared" si="12"/>
        <v>1560.7560432248715</v>
      </c>
      <c r="Y7" s="51">
        <f t="shared" si="8"/>
        <v>3774.735121181443</v>
      </c>
    </row>
    <row r="8" spans="1:25" ht="14.25">
      <c r="A8" s="103" t="s">
        <v>140</v>
      </c>
      <c r="B8" s="96" t="s">
        <v>141</v>
      </c>
      <c r="C8" s="6">
        <f>VLOOKUP(B8,площадь!A:B,2,0)</f>
        <v>66.2</v>
      </c>
      <c r="D8" s="7"/>
      <c r="E8" s="6">
        <f t="shared" si="0"/>
        <v>122</v>
      </c>
      <c r="F8" s="6">
        <v>30</v>
      </c>
      <c r="G8" s="6">
        <v>31</v>
      </c>
      <c r="H8" s="6">
        <v>30</v>
      </c>
      <c r="I8" s="6">
        <v>31</v>
      </c>
      <c r="J8" s="51">
        <f>VLOOKUP(B8,'общие показания'!A:O,15,0)</f>
        <v>1.4498669373698954</v>
      </c>
      <c r="K8" s="55">
        <v>0</v>
      </c>
      <c r="L8" s="55">
        <f t="shared" si="1"/>
        <v>0.33726997617394516</v>
      </c>
      <c r="M8" s="55">
        <f t="shared" si="2"/>
        <v>0.5131142129432078</v>
      </c>
      <c r="N8" s="55">
        <f t="shared" si="3"/>
        <v>0.5994827482527424</v>
      </c>
      <c r="O8" s="58">
        <f t="shared" si="4"/>
        <v>0</v>
      </c>
      <c r="P8" s="58"/>
      <c r="Q8" s="55"/>
      <c r="R8" s="55">
        <f t="shared" si="5"/>
        <v>0.0402576291100116</v>
      </c>
      <c r="S8" s="55">
        <f t="shared" si="6"/>
        <v>0.061246962774680454</v>
      </c>
      <c r="T8" s="55">
        <f t="shared" si="7"/>
        <v>0.07155618893441754</v>
      </c>
      <c r="U8" s="51">
        <f t="shared" si="9"/>
        <v>0</v>
      </c>
      <c r="V8" s="51">
        <f t="shared" si="10"/>
        <v>878.0839065778495</v>
      </c>
      <c r="W8" s="51">
        <f t="shared" si="11"/>
        <v>1335.895171378722</v>
      </c>
      <c r="X8" s="51">
        <f t="shared" si="12"/>
        <v>1560.7560432248715</v>
      </c>
      <c r="Y8" s="51">
        <f t="shared" si="8"/>
        <v>3774.735121181443</v>
      </c>
    </row>
    <row r="9" spans="1:25" ht="14.25">
      <c r="A9" s="103" t="s">
        <v>142</v>
      </c>
      <c r="B9" s="96" t="s">
        <v>143</v>
      </c>
      <c r="C9" s="6">
        <f>VLOOKUP(B9,площадь!A:B,2,0)</f>
        <v>44.4</v>
      </c>
      <c r="D9" s="7"/>
      <c r="E9" s="6">
        <f t="shared" si="0"/>
        <v>122</v>
      </c>
      <c r="F9" s="6">
        <v>30</v>
      </c>
      <c r="G9" s="6">
        <v>31</v>
      </c>
      <c r="H9" s="6">
        <v>30</v>
      </c>
      <c r="I9" s="6">
        <v>31</v>
      </c>
      <c r="J9" s="51">
        <f>VLOOKUP(B9,'общие показания'!A:O,15,0)</f>
        <v>0.9724183084474827</v>
      </c>
      <c r="K9" s="55">
        <v>0</v>
      </c>
      <c r="L9" s="55">
        <f t="shared" si="1"/>
        <v>0.22620524081757046</v>
      </c>
      <c r="M9" s="55">
        <f t="shared" si="2"/>
        <v>0.34414306729121485</v>
      </c>
      <c r="N9" s="55">
        <f t="shared" si="3"/>
        <v>0.4020700003386973</v>
      </c>
      <c r="O9" s="58">
        <f t="shared" si="4"/>
        <v>0</v>
      </c>
      <c r="P9" s="58"/>
      <c r="Q9" s="55"/>
      <c r="R9" s="55">
        <f t="shared" si="5"/>
        <v>0.02700058508284766</v>
      </c>
      <c r="S9" s="55">
        <f t="shared" si="6"/>
        <v>0.041078023371537944</v>
      </c>
      <c r="T9" s="55">
        <f t="shared" si="7"/>
        <v>0.04799236840918638</v>
      </c>
      <c r="U9" s="51">
        <f t="shared" si="9"/>
        <v>0</v>
      </c>
      <c r="V9" s="51">
        <f t="shared" si="10"/>
        <v>588.9263663452646</v>
      </c>
      <c r="W9" s="51">
        <f t="shared" si="11"/>
        <v>895.9780303506835</v>
      </c>
      <c r="X9" s="51">
        <f t="shared" si="12"/>
        <v>1046.7910622233276</v>
      </c>
      <c r="Y9" s="51">
        <f t="shared" si="8"/>
        <v>2531.6954589192756</v>
      </c>
    </row>
    <row r="10" spans="1:25" ht="14.25">
      <c r="A10" s="103" t="s">
        <v>146</v>
      </c>
      <c r="B10" s="96" t="s">
        <v>147</v>
      </c>
      <c r="C10" s="6">
        <f>VLOOKUP(B10,площадь!A:B,2,0)</f>
        <v>44.4</v>
      </c>
      <c r="D10" s="7"/>
      <c r="E10" s="6">
        <f t="shared" si="0"/>
        <v>122</v>
      </c>
      <c r="F10" s="6">
        <v>30</v>
      </c>
      <c r="G10" s="6">
        <v>31</v>
      </c>
      <c r="H10" s="6">
        <v>30</v>
      </c>
      <c r="I10" s="6">
        <v>31</v>
      </c>
      <c r="J10" s="51">
        <f>VLOOKUP(B10,'общие показания'!A:O,15,0)</f>
        <v>0.9724183084474827</v>
      </c>
      <c r="K10" s="55">
        <v>0</v>
      </c>
      <c r="L10" s="55">
        <f t="shared" si="1"/>
        <v>0.22620524081757046</v>
      </c>
      <c r="M10" s="55">
        <f t="shared" si="2"/>
        <v>0.34414306729121485</v>
      </c>
      <c r="N10" s="55">
        <f t="shared" si="3"/>
        <v>0.4020700003386973</v>
      </c>
      <c r="O10" s="58">
        <f t="shared" si="4"/>
        <v>0</v>
      </c>
      <c r="P10" s="58"/>
      <c r="Q10" s="55"/>
      <c r="R10" s="55">
        <f t="shared" si="5"/>
        <v>0.02700058508284766</v>
      </c>
      <c r="S10" s="55">
        <f t="shared" si="6"/>
        <v>0.041078023371537944</v>
      </c>
      <c r="T10" s="55">
        <f t="shared" si="7"/>
        <v>0.04799236840918638</v>
      </c>
      <c r="U10" s="51">
        <f t="shared" si="9"/>
        <v>0</v>
      </c>
      <c r="V10" s="51">
        <f t="shared" si="10"/>
        <v>588.9263663452646</v>
      </c>
      <c r="W10" s="51">
        <f t="shared" si="11"/>
        <v>895.9780303506835</v>
      </c>
      <c r="X10" s="51">
        <f t="shared" si="12"/>
        <v>1046.7910622233276</v>
      </c>
      <c r="Y10" s="51">
        <f t="shared" si="8"/>
        <v>2531.6954589192756</v>
      </c>
    </row>
    <row r="11" spans="1:25" ht="14.25">
      <c r="A11" s="103" t="s">
        <v>148</v>
      </c>
      <c r="B11" s="96" t="s">
        <v>149</v>
      </c>
      <c r="C11" s="6">
        <f>VLOOKUP(B11,площадь!A:B,2,0)</f>
        <v>66.2</v>
      </c>
      <c r="D11" s="7"/>
      <c r="E11" s="6">
        <f t="shared" si="0"/>
        <v>122</v>
      </c>
      <c r="F11" s="6">
        <v>30</v>
      </c>
      <c r="G11" s="6">
        <v>31</v>
      </c>
      <c r="H11" s="6">
        <v>30</v>
      </c>
      <c r="I11" s="6">
        <v>31</v>
      </c>
      <c r="J11" s="51">
        <f>VLOOKUP(B11,'общие показания'!A:O,15,0)</f>
        <v>1.4498669373698954</v>
      </c>
      <c r="K11" s="55">
        <v>0</v>
      </c>
      <c r="L11" s="55">
        <f t="shared" si="1"/>
        <v>0.33726997617394516</v>
      </c>
      <c r="M11" s="55">
        <f t="shared" si="2"/>
        <v>0.5131142129432078</v>
      </c>
      <c r="N11" s="55">
        <f t="shared" si="3"/>
        <v>0.5994827482527424</v>
      </c>
      <c r="O11" s="58">
        <f t="shared" si="4"/>
        <v>0</v>
      </c>
      <c r="P11" s="58"/>
      <c r="Q11" s="55"/>
      <c r="R11" s="55">
        <f t="shared" si="5"/>
        <v>0.0402576291100116</v>
      </c>
      <c r="S11" s="55">
        <f t="shared" si="6"/>
        <v>0.061246962774680454</v>
      </c>
      <c r="T11" s="55">
        <f t="shared" si="7"/>
        <v>0.07155618893441754</v>
      </c>
      <c r="U11" s="51">
        <f t="shared" si="9"/>
        <v>0</v>
      </c>
      <c r="V11" s="51">
        <f t="shared" si="10"/>
        <v>878.0839065778495</v>
      </c>
      <c r="W11" s="51">
        <f t="shared" si="11"/>
        <v>1335.895171378722</v>
      </c>
      <c r="X11" s="51">
        <f t="shared" si="12"/>
        <v>1560.7560432248715</v>
      </c>
      <c r="Y11" s="51">
        <f t="shared" si="8"/>
        <v>3774.735121181443</v>
      </c>
    </row>
    <row r="12" spans="1:25" ht="14.25">
      <c r="A12" s="103" t="s">
        <v>93</v>
      </c>
      <c r="B12" s="96" t="s">
        <v>4</v>
      </c>
      <c r="C12" s="6">
        <f>VLOOKUP(B12,площадь!A:B,2,0)</f>
        <v>66.2</v>
      </c>
      <c r="D12" s="7"/>
      <c r="E12" s="6">
        <f t="shared" si="0"/>
        <v>122</v>
      </c>
      <c r="F12" s="6">
        <v>30</v>
      </c>
      <c r="G12" s="6">
        <v>31</v>
      </c>
      <c r="H12" s="6">
        <v>30</v>
      </c>
      <c r="I12" s="6">
        <v>31</v>
      </c>
      <c r="J12" s="51">
        <f>VLOOKUP(B12,'общие показания'!A:O,15,0)</f>
        <v>1.4498669373698954</v>
      </c>
      <c r="K12" s="55">
        <v>0</v>
      </c>
      <c r="L12" s="55">
        <f t="shared" si="1"/>
        <v>0.33726997617394516</v>
      </c>
      <c r="M12" s="55">
        <f t="shared" si="2"/>
        <v>0.5131142129432078</v>
      </c>
      <c r="N12" s="55">
        <f t="shared" si="3"/>
        <v>0.5994827482527424</v>
      </c>
      <c r="O12" s="58">
        <f t="shared" si="4"/>
        <v>0</v>
      </c>
      <c r="P12" s="58"/>
      <c r="Q12" s="55"/>
      <c r="R12" s="55">
        <f t="shared" si="5"/>
        <v>0.0402576291100116</v>
      </c>
      <c r="S12" s="55">
        <f t="shared" si="6"/>
        <v>0.061246962774680454</v>
      </c>
      <c r="T12" s="55">
        <f t="shared" si="7"/>
        <v>0.07155618893441754</v>
      </c>
      <c r="U12" s="51">
        <f t="shared" si="9"/>
        <v>0</v>
      </c>
      <c r="V12" s="51">
        <f t="shared" si="10"/>
        <v>878.0839065778495</v>
      </c>
      <c r="W12" s="51">
        <f t="shared" si="11"/>
        <v>1335.895171378722</v>
      </c>
      <c r="X12" s="51">
        <f t="shared" si="12"/>
        <v>1560.7560432248715</v>
      </c>
      <c r="Y12" s="51">
        <f t="shared" si="8"/>
        <v>3774.735121181443</v>
      </c>
    </row>
    <row r="13" spans="1:25" ht="14.25">
      <c r="A13" s="103" t="s">
        <v>125</v>
      </c>
      <c r="B13" s="96" t="s">
        <v>126</v>
      </c>
      <c r="C13" s="6">
        <f>VLOOKUP(B13,площадь!A:B,2,0)</f>
        <v>44.4</v>
      </c>
      <c r="D13" s="7"/>
      <c r="E13" s="6">
        <f t="shared" si="0"/>
        <v>122</v>
      </c>
      <c r="F13" s="6">
        <v>30</v>
      </c>
      <c r="G13" s="6">
        <v>31</v>
      </c>
      <c r="H13" s="6">
        <v>30</v>
      </c>
      <c r="I13" s="6">
        <v>31</v>
      </c>
      <c r="J13" s="51">
        <f>VLOOKUP(B13,'общие показания'!A:O,15,0)</f>
        <v>0.9724183084474827</v>
      </c>
      <c r="K13" s="55">
        <v>0</v>
      </c>
      <c r="L13" s="55">
        <f t="shared" si="1"/>
        <v>0.22620524081757046</v>
      </c>
      <c r="M13" s="55">
        <f t="shared" si="2"/>
        <v>0.34414306729121485</v>
      </c>
      <c r="N13" s="55">
        <f t="shared" si="3"/>
        <v>0.4020700003386973</v>
      </c>
      <c r="O13" s="58">
        <f t="shared" si="4"/>
        <v>0</v>
      </c>
      <c r="P13" s="58"/>
      <c r="Q13" s="55"/>
      <c r="R13" s="55">
        <f t="shared" si="5"/>
        <v>0.02700058508284766</v>
      </c>
      <c r="S13" s="55">
        <f t="shared" si="6"/>
        <v>0.041078023371537944</v>
      </c>
      <c r="T13" s="55">
        <f t="shared" si="7"/>
        <v>0.04799236840918638</v>
      </c>
      <c r="U13" s="51">
        <f t="shared" si="9"/>
        <v>0</v>
      </c>
      <c r="V13" s="51">
        <f t="shared" si="10"/>
        <v>588.9263663452646</v>
      </c>
      <c r="W13" s="51">
        <f t="shared" si="11"/>
        <v>895.9780303506835</v>
      </c>
      <c r="X13" s="51">
        <f t="shared" si="12"/>
        <v>1046.7910622233276</v>
      </c>
      <c r="Y13" s="51">
        <f t="shared" si="8"/>
        <v>2531.6954589192756</v>
      </c>
    </row>
    <row r="14" spans="1:25" ht="14.25">
      <c r="A14" s="103" t="s">
        <v>446</v>
      </c>
      <c r="B14" s="96" t="s">
        <v>320</v>
      </c>
      <c r="C14" s="6">
        <f>VLOOKUP(B14,площадь!A:B,2,0)</f>
        <v>44.4</v>
      </c>
      <c r="D14" s="7"/>
      <c r="E14" s="6">
        <f t="shared" si="0"/>
        <v>122</v>
      </c>
      <c r="F14" s="6">
        <v>30</v>
      </c>
      <c r="G14" s="6">
        <v>31</v>
      </c>
      <c r="H14" s="6">
        <v>30</v>
      </c>
      <c r="I14" s="6">
        <v>31</v>
      </c>
      <c r="J14" s="51">
        <f>VLOOKUP(B14,'общие показания'!A:O,15,0)</f>
        <v>0.9724183084474827</v>
      </c>
      <c r="K14" s="55">
        <v>0</v>
      </c>
      <c r="L14" s="55">
        <f t="shared" si="1"/>
        <v>0.22620524081757046</v>
      </c>
      <c r="M14" s="55">
        <f t="shared" si="2"/>
        <v>0.34414306729121485</v>
      </c>
      <c r="N14" s="55">
        <f t="shared" si="3"/>
        <v>0.4020700003386973</v>
      </c>
      <c r="O14" s="58">
        <f t="shared" si="4"/>
        <v>0</v>
      </c>
      <c r="P14" s="58"/>
      <c r="Q14" s="55"/>
      <c r="R14" s="55">
        <f t="shared" si="5"/>
        <v>0.02700058508284766</v>
      </c>
      <c r="S14" s="55">
        <f t="shared" si="6"/>
        <v>0.041078023371537944</v>
      </c>
      <c r="T14" s="55">
        <f t="shared" si="7"/>
        <v>0.04799236840918638</v>
      </c>
      <c r="U14" s="51">
        <f t="shared" si="9"/>
        <v>0</v>
      </c>
      <c r="V14" s="51">
        <f t="shared" si="10"/>
        <v>588.9263663452646</v>
      </c>
      <c r="W14" s="51">
        <f t="shared" si="11"/>
        <v>895.9780303506835</v>
      </c>
      <c r="X14" s="51">
        <f t="shared" si="12"/>
        <v>1046.7910622233276</v>
      </c>
      <c r="Y14" s="51">
        <f t="shared" si="8"/>
        <v>2531.6954589192756</v>
      </c>
    </row>
    <row r="15" spans="1:25" ht="14.25">
      <c r="A15" s="103" t="s">
        <v>180</v>
      </c>
      <c r="B15" s="96" t="s">
        <v>181</v>
      </c>
      <c r="C15" s="6">
        <f>VLOOKUP(B15,площадь!A:B,2,0)</f>
        <v>66.2</v>
      </c>
      <c r="D15" s="7"/>
      <c r="E15" s="6">
        <f t="shared" si="0"/>
        <v>122</v>
      </c>
      <c r="F15" s="6">
        <v>30</v>
      </c>
      <c r="G15" s="6">
        <v>31</v>
      </c>
      <c r="H15" s="6">
        <v>30</v>
      </c>
      <c r="I15" s="6">
        <v>31</v>
      </c>
      <c r="J15" s="51">
        <f>VLOOKUP(B15,'общие показания'!A:O,15,0)</f>
        <v>1.4498669373698954</v>
      </c>
      <c r="K15" s="55">
        <v>0</v>
      </c>
      <c r="L15" s="55">
        <f t="shared" si="1"/>
        <v>0.33726997617394516</v>
      </c>
      <c r="M15" s="55">
        <f t="shared" si="2"/>
        <v>0.5131142129432078</v>
      </c>
      <c r="N15" s="55">
        <f t="shared" si="3"/>
        <v>0.5994827482527424</v>
      </c>
      <c r="O15" s="58">
        <f t="shared" si="4"/>
        <v>0</v>
      </c>
      <c r="P15" s="58"/>
      <c r="Q15" s="55"/>
      <c r="R15" s="55">
        <f t="shared" si="5"/>
        <v>0.0402576291100116</v>
      </c>
      <c r="S15" s="55">
        <f t="shared" si="6"/>
        <v>0.061246962774680454</v>
      </c>
      <c r="T15" s="55">
        <f t="shared" si="7"/>
        <v>0.07155618893441754</v>
      </c>
      <c r="U15" s="51">
        <f t="shared" si="9"/>
        <v>0</v>
      </c>
      <c r="V15" s="51">
        <f t="shared" si="10"/>
        <v>878.0839065778495</v>
      </c>
      <c r="W15" s="51">
        <f t="shared" si="11"/>
        <v>1335.895171378722</v>
      </c>
      <c r="X15" s="51">
        <f t="shared" si="12"/>
        <v>1560.7560432248715</v>
      </c>
      <c r="Y15" s="51">
        <f t="shared" si="8"/>
        <v>3774.735121181443</v>
      </c>
    </row>
    <row r="16" spans="1:25" ht="14.25">
      <c r="A16" s="103" t="s">
        <v>102</v>
      </c>
      <c r="B16" s="96" t="s">
        <v>8</v>
      </c>
      <c r="C16" s="6">
        <f>VLOOKUP(B16,площадь!A:B,2,0)</f>
        <v>66.2</v>
      </c>
      <c r="D16" s="7"/>
      <c r="E16" s="6">
        <f t="shared" si="0"/>
        <v>122</v>
      </c>
      <c r="F16" s="6">
        <v>30</v>
      </c>
      <c r="G16" s="6">
        <v>31</v>
      </c>
      <c r="H16" s="6">
        <v>30</v>
      </c>
      <c r="I16" s="6">
        <v>31</v>
      </c>
      <c r="J16" s="51">
        <f>VLOOKUP(B16,'общие показания'!A:O,15,0)</f>
        <v>3.1980000000000004</v>
      </c>
      <c r="K16" s="55">
        <v>0</v>
      </c>
      <c r="L16" s="55">
        <f t="shared" si="1"/>
        <v>0.7439230152808864</v>
      </c>
      <c r="M16" s="55">
        <f t="shared" si="2"/>
        <v>1.1317861044332072</v>
      </c>
      <c r="N16" s="55">
        <f t="shared" si="3"/>
        <v>1.3222908802859066</v>
      </c>
      <c r="O16" s="58">
        <f t="shared" si="4"/>
        <v>0</v>
      </c>
      <c r="P16" s="58"/>
      <c r="Q16" s="55"/>
      <c r="R16" s="55">
        <f t="shared" si="5"/>
        <v>0.0402576291100116</v>
      </c>
      <c r="S16" s="55">
        <f t="shared" si="6"/>
        <v>0.061246962774680454</v>
      </c>
      <c r="T16" s="55">
        <f t="shared" si="7"/>
        <v>0.07155618893441754</v>
      </c>
      <c r="U16" s="51">
        <f t="shared" si="9"/>
        <v>0</v>
      </c>
      <c r="V16" s="51">
        <f t="shared" si="10"/>
        <v>1823.9100771759022</v>
      </c>
      <c r="W16" s="51">
        <f t="shared" si="11"/>
        <v>2774.851750357482</v>
      </c>
      <c r="X16" s="51">
        <f t="shared" si="12"/>
        <v>3241.9210213581678</v>
      </c>
      <c r="Y16" s="51">
        <f t="shared" si="8"/>
        <v>7840.682848891553</v>
      </c>
    </row>
    <row r="17" spans="1:25" ht="14.25">
      <c r="A17" s="103" t="s">
        <v>444</v>
      </c>
      <c r="B17" s="96" t="s">
        <v>10</v>
      </c>
      <c r="C17" s="6">
        <f>VLOOKUP(B17,площадь!A:B,2,0)</f>
        <v>66.2</v>
      </c>
      <c r="D17" s="7"/>
      <c r="E17" s="6">
        <f t="shared" si="0"/>
        <v>122</v>
      </c>
      <c r="F17" s="6">
        <v>30</v>
      </c>
      <c r="G17" s="6">
        <v>31</v>
      </c>
      <c r="H17" s="6">
        <v>30</v>
      </c>
      <c r="I17" s="6">
        <v>31</v>
      </c>
      <c r="J17" s="51">
        <f>VLOOKUP(B17,'общие показания'!A:O,15,0)</f>
        <v>1.4498669373698954</v>
      </c>
      <c r="K17" s="55">
        <v>0</v>
      </c>
      <c r="L17" s="55">
        <f t="shared" si="1"/>
        <v>0.33726997617394516</v>
      </c>
      <c r="M17" s="55">
        <f t="shared" si="2"/>
        <v>0.5131142129432078</v>
      </c>
      <c r="N17" s="55">
        <f t="shared" si="3"/>
        <v>0.5994827482527424</v>
      </c>
      <c r="O17" s="58">
        <f t="shared" si="4"/>
        <v>0</v>
      </c>
      <c r="P17" s="58"/>
      <c r="Q17" s="55"/>
      <c r="R17" s="55">
        <f t="shared" si="5"/>
        <v>0.0402576291100116</v>
      </c>
      <c r="S17" s="55">
        <f t="shared" si="6"/>
        <v>0.061246962774680454</v>
      </c>
      <c r="T17" s="55">
        <f t="shared" si="7"/>
        <v>0.07155618893441754</v>
      </c>
      <c r="U17" s="51">
        <f t="shared" si="9"/>
        <v>0</v>
      </c>
      <c r="V17" s="51">
        <f t="shared" si="10"/>
        <v>878.0839065778495</v>
      </c>
      <c r="W17" s="51">
        <f t="shared" si="11"/>
        <v>1335.895171378722</v>
      </c>
      <c r="X17" s="51">
        <f t="shared" si="12"/>
        <v>1560.7560432248715</v>
      </c>
      <c r="Y17" s="51">
        <f t="shared" si="8"/>
        <v>3774.735121181443</v>
      </c>
    </row>
    <row r="18" spans="1:25" ht="14.25">
      <c r="A18" s="103" t="s">
        <v>675</v>
      </c>
      <c r="B18" s="96" t="s">
        <v>323</v>
      </c>
      <c r="C18" s="6">
        <f>VLOOKUP(B18,площадь!A:B,2,0)</f>
        <v>44.4</v>
      </c>
      <c r="D18" s="7"/>
      <c r="E18" s="6">
        <f t="shared" si="0"/>
        <v>122</v>
      </c>
      <c r="F18" s="6">
        <v>30</v>
      </c>
      <c r="G18" s="6">
        <v>31</v>
      </c>
      <c r="H18" s="6">
        <v>30</v>
      </c>
      <c r="I18" s="6">
        <v>31</v>
      </c>
      <c r="J18" s="51">
        <f>VLOOKUP(B18,'общие показания'!A:O,15,0)</f>
        <v>1.3620000000000019</v>
      </c>
      <c r="K18" s="55">
        <v>0</v>
      </c>
      <c r="L18" s="55">
        <f t="shared" si="1"/>
        <v>0.31683025228660683</v>
      </c>
      <c r="M18" s="55">
        <f t="shared" si="2"/>
        <v>0.48201772177549407</v>
      </c>
      <c r="N18" s="55">
        <f t="shared" si="3"/>
        <v>0.5631520259379009</v>
      </c>
      <c r="O18" s="58">
        <f t="shared" si="4"/>
        <v>0</v>
      </c>
      <c r="P18" s="58"/>
      <c r="Q18" s="55"/>
      <c r="R18" s="55">
        <f t="shared" si="5"/>
        <v>0.02700058508284766</v>
      </c>
      <c r="S18" s="55">
        <f t="shared" si="6"/>
        <v>0.041078023371537944</v>
      </c>
      <c r="T18" s="55">
        <f t="shared" si="7"/>
        <v>0.04799236840918638</v>
      </c>
      <c r="U18" s="51">
        <f t="shared" si="9"/>
        <v>0</v>
      </c>
      <c r="V18" s="51">
        <f t="shared" si="10"/>
        <v>799.7092680208668</v>
      </c>
      <c r="W18" s="51">
        <f t="shared" si="11"/>
        <v>1216.657931722579</v>
      </c>
      <c r="X18" s="51">
        <f t="shared" si="12"/>
        <v>1421.4485239240037</v>
      </c>
      <c r="Y18" s="51">
        <f t="shared" si="8"/>
        <v>3437.8157236674497</v>
      </c>
    </row>
    <row r="19" spans="1:25" ht="14.25">
      <c r="A19" s="103" t="s">
        <v>324</v>
      </c>
      <c r="B19" s="96" t="s">
        <v>325</v>
      </c>
      <c r="C19" s="6">
        <f>VLOOKUP(B19,площадь!A:B,2,0)</f>
        <v>44.4</v>
      </c>
      <c r="D19" s="7"/>
      <c r="E19" s="6">
        <f t="shared" si="0"/>
        <v>122</v>
      </c>
      <c r="F19" s="6">
        <v>30</v>
      </c>
      <c r="G19" s="6">
        <v>31</v>
      </c>
      <c r="H19" s="6">
        <v>30</v>
      </c>
      <c r="I19" s="6">
        <v>31</v>
      </c>
      <c r="J19" s="51">
        <f>VLOOKUP(B19,'общие показания'!A:O,15,0)</f>
        <v>0.9724183084474827</v>
      </c>
      <c r="K19" s="55">
        <v>0</v>
      </c>
      <c r="L19" s="55">
        <f t="shared" si="1"/>
        <v>0.22620524081757046</v>
      </c>
      <c r="M19" s="55">
        <f t="shared" si="2"/>
        <v>0.34414306729121485</v>
      </c>
      <c r="N19" s="55">
        <f t="shared" si="3"/>
        <v>0.4020700003386973</v>
      </c>
      <c r="O19" s="58">
        <f t="shared" si="4"/>
        <v>0</v>
      </c>
      <c r="P19" s="58"/>
      <c r="Q19" s="55"/>
      <c r="R19" s="55">
        <f t="shared" si="5"/>
        <v>0.02700058508284766</v>
      </c>
      <c r="S19" s="55">
        <f t="shared" si="6"/>
        <v>0.041078023371537944</v>
      </c>
      <c r="T19" s="55">
        <f t="shared" si="7"/>
        <v>0.04799236840918638</v>
      </c>
      <c r="U19" s="51">
        <f t="shared" si="9"/>
        <v>0</v>
      </c>
      <c r="V19" s="51">
        <f t="shared" si="10"/>
        <v>588.9263663452646</v>
      </c>
      <c r="W19" s="51">
        <f t="shared" si="11"/>
        <v>895.9780303506835</v>
      </c>
      <c r="X19" s="51">
        <f t="shared" si="12"/>
        <v>1046.7910622233276</v>
      </c>
      <c r="Y19" s="51">
        <f t="shared" si="8"/>
        <v>2531.6954589192756</v>
      </c>
    </row>
    <row r="20" spans="1:25" ht="14.25">
      <c r="A20" s="103" t="s">
        <v>326</v>
      </c>
      <c r="B20" s="96" t="s">
        <v>327</v>
      </c>
      <c r="C20" s="6">
        <f>VLOOKUP(B20,площадь!A:B,2,0)</f>
        <v>66.2</v>
      </c>
      <c r="D20" s="7"/>
      <c r="E20" s="6">
        <f t="shared" si="0"/>
        <v>122</v>
      </c>
      <c r="F20" s="6">
        <v>30</v>
      </c>
      <c r="G20" s="6">
        <v>31</v>
      </c>
      <c r="H20" s="6">
        <v>30</v>
      </c>
      <c r="I20" s="6">
        <v>31</v>
      </c>
      <c r="J20" s="51">
        <f>VLOOKUP(B20,'общие показания'!A:O,15,0)</f>
        <v>1.4498669373698954</v>
      </c>
      <c r="K20" s="55">
        <v>0</v>
      </c>
      <c r="L20" s="55">
        <f t="shared" si="1"/>
        <v>0.33726997617394516</v>
      </c>
      <c r="M20" s="55">
        <f t="shared" si="2"/>
        <v>0.5131142129432078</v>
      </c>
      <c r="N20" s="55">
        <f t="shared" si="3"/>
        <v>0.5994827482527424</v>
      </c>
      <c r="O20" s="58">
        <f t="shared" si="4"/>
        <v>0</v>
      </c>
      <c r="P20" s="58"/>
      <c r="Q20" s="55"/>
      <c r="R20" s="55">
        <f t="shared" si="5"/>
        <v>0.0402576291100116</v>
      </c>
      <c r="S20" s="55">
        <f t="shared" si="6"/>
        <v>0.061246962774680454</v>
      </c>
      <c r="T20" s="55">
        <f t="shared" si="7"/>
        <v>0.07155618893441754</v>
      </c>
      <c r="U20" s="51">
        <f t="shared" si="9"/>
        <v>0</v>
      </c>
      <c r="V20" s="51">
        <f t="shared" si="10"/>
        <v>878.0839065778495</v>
      </c>
      <c r="W20" s="51">
        <f t="shared" si="11"/>
        <v>1335.895171378722</v>
      </c>
      <c r="X20" s="51">
        <f t="shared" si="12"/>
        <v>1560.7560432248715</v>
      </c>
      <c r="Y20" s="51">
        <f t="shared" si="8"/>
        <v>3774.735121181443</v>
      </c>
    </row>
    <row r="21" spans="1:25" ht="14.25">
      <c r="A21" s="103" t="s">
        <v>100</v>
      </c>
      <c r="B21" s="96" t="s">
        <v>12</v>
      </c>
      <c r="C21" s="6">
        <f>VLOOKUP(B21,площадь!A:B,2,0)</f>
        <v>66.2</v>
      </c>
      <c r="D21" s="7"/>
      <c r="E21" s="6">
        <f t="shared" si="0"/>
        <v>122</v>
      </c>
      <c r="F21" s="6">
        <v>30</v>
      </c>
      <c r="G21" s="6">
        <v>31</v>
      </c>
      <c r="H21" s="6">
        <v>30</v>
      </c>
      <c r="I21" s="6">
        <v>31</v>
      </c>
      <c r="J21" s="51">
        <f>VLOOKUP(B21,'общие показания'!A:O,15,0)</f>
        <v>1.4498669373698954</v>
      </c>
      <c r="K21" s="55">
        <v>0</v>
      </c>
      <c r="L21" s="55">
        <f t="shared" si="1"/>
        <v>0.33726997617394516</v>
      </c>
      <c r="M21" s="55">
        <f t="shared" si="2"/>
        <v>0.5131142129432078</v>
      </c>
      <c r="N21" s="55">
        <f t="shared" si="3"/>
        <v>0.5994827482527424</v>
      </c>
      <c r="O21" s="58">
        <f t="shared" si="4"/>
        <v>0</v>
      </c>
      <c r="P21" s="58"/>
      <c r="Q21" s="55"/>
      <c r="R21" s="55">
        <f t="shared" si="5"/>
        <v>0.0402576291100116</v>
      </c>
      <c r="S21" s="55">
        <f t="shared" si="6"/>
        <v>0.061246962774680454</v>
      </c>
      <c r="T21" s="55">
        <f t="shared" si="7"/>
        <v>0.07155618893441754</v>
      </c>
      <c r="U21" s="51">
        <f t="shared" si="9"/>
        <v>0</v>
      </c>
      <c r="V21" s="51">
        <f t="shared" si="10"/>
        <v>878.0839065778495</v>
      </c>
      <c r="W21" s="51">
        <f t="shared" si="11"/>
        <v>1335.895171378722</v>
      </c>
      <c r="X21" s="51">
        <f t="shared" si="12"/>
        <v>1560.7560432248715</v>
      </c>
      <c r="Y21" s="51">
        <f t="shared" si="8"/>
        <v>3774.735121181443</v>
      </c>
    </row>
    <row r="22" spans="1:25" ht="14.25">
      <c r="A22" s="103" t="s">
        <v>670</v>
      </c>
      <c r="B22" s="96" t="s">
        <v>328</v>
      </c>
      <c r="C22" s="6">
        <f>VLOOKUP(B22,площадь!A:B,2,0)</f>
        <v>44.4</v>
      </c>
      <c r="D22" s="7"/>
      <c r="E22" s="6">
        <f t="shared" si="0"/>
        <v>122</v>
      </c>
      <c r="F22" s="6">
        <v>30</v>
      </c>
      <c r="G22" s="6">
        <v>31</v>
      </c>
      <c r="H22" s="6">
        <v>30</v>
      </c>
      <c r="I22" s="6">
        <v>31</v>
      </c>
      <c r="J22" s="51">
        <f>VLOOKUP(B22,'общие показания'!A:O,15,0)</f>
        <v>0.5460000000000012</v>
      </c>
      <c r="K22" s="55">
        <v>0</v>
      </c>
      <c r="L22" s="55">
        <f t="shared" si="1"/>
        <v>0.1270112465113711</v>
      </c>
      <c r="M22" s="55">
        <f t="shared" si="2"/>
        <v>0.19323177392762111</v>
      </c>
      <c r="N22" s="55">
        <f t="shared" si="3"/>
        <v>0.22575697956100887</v>
      </c>
      <c r="O22" s="58">
        <f t="shared" si="4"/>
        <v>0</v>
      </c>
      <c r="P22" s="58"/>
      <c r="Q22" s="55"/>
      <c r="R22" s="55">
        <f t="shared" si="5"/>
        <v>0.02700058508284766</v>
      </c>
      <c r="S22" s="55">
        <f t="shared" si="6"/>
        <v>0.041078023371537944</v>
      </c>
      <c r="T22" s="55">
        <f t="shared" si="7"/>
        <v>0.04799236840918638</v>
      </c>
      <c r="U22" s="51">
        <f t="shared" si="9"/>
        <v>0</v>
      </c>
      <c r="V22" s="51">
        <f t="shared" si="10"/>
        <v>358.2130388683616</v>
      </c>
      <c r="W22" s="51">
        <f t="shared" si="11"/>
        <v>544.9764713421681</v>
      </c>
      <c r="X22" s="51">
        <f t="shared" si="12"/>
        <v>636.7081334569177</v>
      </c>
      <c r="Y22" s="51">
        <f t="shared" si="8"/>
        <v>1539.8976436674475</v>
      </c>
    </row>
    <row r="23" spans="1:25" ht="14.25">
      <c r="A23" s="103" t="s">
        <v>329</v>
      </c>
      <c r="B23" s="96" t="s">
        <v>330</v>
      </c>
      <c r="C23" s="6">
        <f>VLOOKUP(B23,площадь!A:B,2,0)</f>
        <v>44.4</v>
      </c>
      <c r="D23" s="7"/>
      <c r="E23" s="6">
        <f t="shared" si="0"/>
        <v>122</v>
      </c>
      <c r="F23" s="6">
        <v>30</v>
      </c>
      <c r="G23" s="6">
        <v>31</v>
      </c>
      <c r="H23" s="6">
        <v>30</v>
      </c>
      <c r="I23" s="6">
        <v>31</v>
      </c>
      <c r="J23" s="51">
        <f>VLOOKUP(B23,'общие показания'!A:O,15,0)</f>
        <v>0.0519999999999996</v>
      </c>
      <c r="K23" s="55">
        <v>0</v>
      </c>
      <c r="L23" s="55">
        <f t="shared" si="1"/>
        <v>0.012096309191559036</v>
      </c>
      <c r="M23" s="55">
        <f t="shared" si="2"/>
        <v>0.01840302608834469</v>
      </c>
      <c r="N23" s="55">
        <f t="shared" si="3"/>
        <v>0.021500664720095874</v>
      </c>
      <c r="O23" s="58">
        <f t="shared" si="4"/>
        <v>0</v>
      </c>
      <c r="P23" s="58"/>
      <c r="Q23" s="55"/>
      <c r="R23" s="55">
        <f t="shared" si="5"/>
        <v>0.02700058508284766</v>
      </c>
      <c r="S23" s="55">
        <f t="shared" si="6"/>
        <v>0.041078023371537944</v>
      </c>
      <c r="T23" s="55">
        <f t="shared" si="7"/>
        <v>0.04799236840918638</v>
      </c>
      <c r="U23" s="51">
        <f t="shared" si="9"/>
        <v>0</v>
      </c>
      <c r="V23" s="51">
        <f t="shared" si="10"/>
        <v>90.93468445495705</v>
      </c>
      <c r="W23" s="51">
        <f t="shared" si="11"/>
        <v>138.34578331775182</v>
      </c>
      <c r="X23" s="51">
        <f t="shared" si="12"/>
        <v>161.63245589473505</v>
      </c>
      <c r="Y23" s="51">
        <f t="shared" si="8"/>
        <v>390.9129236674439</v>
      </c>
    </row>
    <row r="24" spans="1:25" ht="14.25">
      <c r="A24" s="103" t="s">
        <v>333</v>
      </c>
      <c r="B24" s="96" t="s">
        <v>334</v>
      </c>
      <c r="C24" s="6">
        <f>VLOOKUP(B24,площадь!A:B,2,0)</f>
        <v>66.2</v>
      </c>
      <c r="D24" s="7"/>
      <c r="E24" s="6">
        <f t="shared" si="0"/>
        <v>122</v>
      </c>
      <c r="F24" s="6">
        <v>30</v>
      </c>
      <c r="G24" s="6">
        <v>31</v>
      </c>
      <c r="H24" s="6">
        <v>30</v>
      </c>
      <c r="I24" s="6">
        <v>31</v>
      </c>
      <c r="J24" s="51">
        <f>VLOOKUP(B24,'общие показания'!A:O,15,0)</f>
        <v>1.4498669373698954</v>
      </c>
      <c r="K24" s="55">
        <v>0</v>
      </c>
      <c r="L24" s="55">
        <f t="shared" si="1"/>
        <v>0.33726997617394516</v>
      </c>
      <c r="M24" s="55">
        <f t="shared" si="2"/>
        <v>0.5131142129432078</v>
      </c>
      <c r="N24" s="55">
        <f t="shared" si="3"/>
        <v>0.5994827482527424</v>
      </c>
      <c r="O24" s="58">
        <f t="shared" si="4"/>
        <v>0</v>
      </c>
      <c r="P24" s="58"/>
      <c r="Q24" s="55"/>
      <c r="R24" s="55">
        <f t="shared" si="5"/>
        <v>0.0402576291100116</v>
      </c>
      <c r="S24" s="55">
        <f t="shared" si="6"/>
        <v>0.061246962774680454</v>
      </c>
      <c r="T24" s="55">
        <f t="shared" si="7"/>
        <v>0.07155618893441754</v>
      </c>
      <c r="U24" s="51">
        <f t="shared" si="9"/>
        <v>0</v>
      </c>
      <c r="V24" s="51">
        <f t="shared" si="10"/>
        <v>878.0839065778495</v>
      </c>
      <c r="W24" s="51">
        <f t="shared" si="11"/>
        <v>1335.895171378722</v>
      </c>
      <c r="X24" s="51">
        <f t="shared" si="12"/>
        <v>1560.7560432248715</v>
      </c>
      <c r="Y24" s="51">
        <f t="shared" si="8"/>
        <v>3774.735121181443</v>
      </c>
    </row>
    <row r="25" spans="1:25" ht="14.25">
      <c r="A25" s="103" t="s">
        <v>673</v>
      </c>
      <c r="B25" s="96" t="s">
        <v>14</v>
      </c>
      <c r="C25" s="6">
        <f>VLOOKUP(B25,площадь!A:B,2,0)</f>
        <v>66.2</v>
      </c>
      <c r="D25" s="7"/>
      <c r="E25" s="6">
        <f t="shared" si="0"/>
        <v>122</v>
      </c>
      <c r="F25" s="6">
        <v>30</v>
      </c>
      <c r="G25" s="6">
        <v>31</v>
      </c>
      <c r="H25" s="6">
        <v>30</v>
      </c>
      <c r="I25" s="6">
        <v>31</v>
      </c>
      <c r="J25" s="51">
        <f>VLOOKUP(B25,'общие показания'!A:O,15,0)</f>
        <v>1.4498669373698954</v>
      </c>
      <c r="K25" s="55">
        <v>0</v>
      </c>
      <c r="L25" s="55">
        <f t="shared" si="1"/>
        <v>0.33726997617394516</v>
      </c>
      <c r="M25" s="55">
        <f t="shared" si="2"/>
        <v>0.5131142129432078</v>
      </c>
      <c r="N25" s="55">
        <f t="shared" si="3"/>
        <v>0.5994827482527424</v>
      </c>
      <c r="O25" s="58">
        <f t="shared" si="4"/>
        <v>0</v>
      </c>
      <c r="P25" s="58"/>
      <c r="Q25" s="55"/>
      <c r="R25" s="55">
        <f t="shared" si="5"/>
        <v>0.0402576291100116</v>
      </c>
      <c r="S25" s="55">
        <f t="shared" si="6"/>
        <v>0.061246962774680454</v>
      </c>
      <c r="T25" s="55">
        <f t="shared" si="7"/>
        <v>0.07155618893441754</v>
      </c>
      <c r="U25" s="51">
        <f t="shared" si="9"/>
        <v>0</v>
      </c>
      <c r="V25" s="51">
        <f t="shared" si="10"/>
        <v>878.0839065778495</v>
      </c>
      <c r="W25" s="51">
        <f t="shared" si="11"/>
        <v>1335.895171378722</v>
      </c>
      <c r="X25" s="51">
        <f t="shared" si="12"/>
        <v>1560.7560432248715</v>
      </c>
      <c r="Y25" s="51">
        <f t="shared" si="8"/>
        <v>3774.735121181443</v>
      </c>
    </row>
    <row r="26" spans="1:25" ht="14.25">
      <c r="A26" s="103" t="s">
        <v>188</v>
      </c>
      <c r="B26" s="96" t="s">
        <v>189</v>
      </c>
      <c r="C26" s="6">
        <f>VLOOKUP(B26,площадь!A:B,2,0)</f>
        <v>87.1</v>
      </c>
      <c r="D26" s="7"/>
      <c r="E26" s="6">
        <f t="shared" si="0"/>
        <v>122</v>
      </c>
      <c r="F26" s="6">
        <v>30</v>
      </c>
      <c r="G26" s="6">
        <v>31</v>
      </c>
      <c r="H26" s="6">
        <v>30</v>
      </c>
      <c r="I26" s="6">
        <v>31</v>
      </c>
      <c r="J26" s="51">
        <f>VLOOKUP(B26,'общие показания'!A:O,15,0)</f>
        <v>1.9076043843643185</v>
      </c>
      <c r="K26" s="55">
        <v>0</v>
      </c>
      <c r="L26" s="55">
        <f t="shared" si="1"/>
        <v>0.44374947016239613</v>
      </c>
      <c r="M26" s="55">
        <f t="shared" si="2"/>
        <v>0.6751094856095678</v>
      </c>
      <c r="N26" s="55">
        <f t="shared" si="3"/>
        <v>0.7887454285923543</v>
      </c>
      <c r="O26" s="58">
        <f t="shared" si="4"/>
        <v>0</v>
      </c>
      <c r="P26" s="58"/>
      <c r="Q26" s="55"/>
      <c r="R26" s="55">
        <f t="shared" si="5"/>
        <v>0.05296736398009079</v>
      </c>
      <c r="S26" s="55">
        <f t="shared" si="6"/>
        <v>0.0805832395419134</v>
      </c>
      <c r="T26" s="55">
        <f t="shared" si="7"/>
        <v>0.09414719118108408</v>
      </c>
      <c r="U26" s="51">
        <f t="shared" si="9"/>
        <v>0</v>
      </c>
      <c r="V26" s="51">
        <f t="shared" si="10"/>
        <v>1155.3037501953274</v>
      </c>
      <c r="W26" s="51">
        <f t="shared" si="11"/>
        <v>1757.6505955753273</v>
      </c>
      <c r="X26" s="51">
        <f t="shared" si="12"/>
        <v>2053.5022864786447</v>
      </c>
      <c r="Y26" s="51">
        <f t="shared" si="8"/>
        <v>4966.456632249299</v>
      </c>
    </row>
    <row r="27" spans="1:25" ht="14.25">
      <c r="A27" s="103" t="s">
        <v>96</v>
      </c>
      <c r="B27" s="96" t="s">
        <v>15</v>
      </c>
      <c r="C27" s="6">
        <f>VLOOKUP(B27,площадь!A:B,2,0)</f>
        <v>44.4</v>
      </c>
      <c r="D27" s="7"/>
      <c r="E27" s="6">
        <f t="shared" si="0"/>
        <v>122</v>
      </c>
      <c r="F27" s="6">
        <v>30</v>
      </c>
      <c r="G27" s="6">
        <v>31</v>
      </c>
      <c r="H27" s="6">
        <v>30</v>
      </c>
      <c r="I27" s="6">
        <v>31</v>
      </c>
      <c r="J27" s="51">
        <f>VLOOKUP(B27,'общие показания'!A:O,15,0)</f>
        <v>0.9724183084474827</v>
      </c>
      <c r="K27" s="55">
        <v>0</v>
      </c>
      <c r="L27" s="55">
        <f t="shared" si="1"/>
        <v>0.22620524081757046</v>
      </c>
      <c r="M27" s="55">
        <f t="shared" si="2"/>
        <v>0.34414306729121485</v>
      </c>
      <c r="N27" s="55">
        <f t="shared" si="3"/>
        <v>0.4020700003386973</v>
      </c>
      <c r="O27" s="58">
        <f t="shared" si="4"/>
        <v>0</v>
      </c>
      <c r="P27" s="58"/>
      <c r="Q27" s="55"/>
      <c r="R27" s="55">
        <f t="shared" si="5"/>
        <v>0.02700058508284766</v>
      </c>
      <c r="S27" s="55">
        <f t="shared" si="6"/>
        <v>0.041078023371537944</v>
      </c>
      <c r="T27" s="55">
        <f t="shared" si="7"/>
        <v>0.04799236840918638</v>
      </c>
      <c r="U27" s="51">
        <f t="shared" si="9"/>
        <v>0</v>
      </c>
      <c r="V27" s="51">
        <f t="shared" si="10"/>
        <v>588.9263663452646</v>
      </c>
      <c r="W27" s="51">
        <f t="shared" si="11"/>
        <v>895.9780303506835</v>
      </c>
      <c r="X27" s="51">
        <f t="shared" si="12"/>
        <v>1046.7910622233276</v>
      </c>
      <c r="Y27" s="51">
        <f t="shared" si="8"/>
        <v>2531.6954589192756</v>
      </c>
    </row>
    <row r="28" spans="1:25" ht="14.25">
      <c r="A28" s="103" t="s">
        <v>87</v>
      </c>
      <c r="B28" s="96" t="s">
        <v>17</v>
      </c>
      <c r="C28" s="6">
        <f>VLOOKUP(B28,площадь!A:B,2,0)</f>
        <v>44.4</v>
      </c>
      <c r="D28" s="7"/>
      <c r="E28" s="6">
        <f t="shared" si="0"/>
        <v>122</v>
      </c>
      <c r="F28" s="6">
        <v>30</v>
      </c>
      <c r="G28" s="6">
        <v>31</v>
      </c>
      <c r="H28" s="6">
        <v>30</v>
      </c>
      <c r="I28" s="6">
        <v>31</v>
      </c>
      <c r="J28" s="51">
        <f>VLOOKUP(B28,'общие показания'!A:O,15,0)</f>
        <v>0.9724183084474827</v>
      </c>
      <c r="K28" s="55">
        <v>0</v>
      </c>
      <c r="L28" s="55">
        <f t="shared" si="1"/>
        <v>0.22620524081757046</v>
      </c>
      <c r="M28" s="55">
        <f t="shared" si="2"/>
        <v>0.34414306729121485</v>
      </c>
      <c r="N28" s="55">
        <f t="shared" si="3"/>
        <v>0.4020700003386973</v>
      </c>
      <c r="O28" s="58">
        <f t="shared" si="4"/>
        <v>0</v>
      </c>
      <c r="P28" s="58"/>
      <c r="Q28" s="55"/>
      <c r="R28" s="55">
        <f t="shared" si="5"/>
        <v>0.02700058508284766</v>
      </c>
      <c r="S28" s="55">
        <f t="shared" si="6"/>
        <v>0.041078023371537944</v>
      </c>
      <c r="T28" s="55">
        <f t="shared" si="7"/>
        <v>0.04799236840918638</v>
      </c>
      <c r="U28" s="51">
        <f t="shared" si="9"/>
        <v>0</v>
      </c>
      <c r="V28" s="51">
        <f t="shared" si="10"/>
        <v>588.9263663452646</v>
      </c>
      <c r="W28" s="51">
        <f t="shared" si="11"/>
        <v>895.9780303506835</v>
      </c>
      <c r="X28" s="51">
        <f t="shared" si="12"/>
        <v>1046.7910622233276</v>
      </c>
      <c r="Y28" s="51">
        <f t="shared" si="8"/>
        <v>2531.6954589192756</v>
      </c>
    </row>
    <row r="29" spans="1:25" ht="14.25">
      <c r="A29" s="103" t="s">
        <v>86</v>
      </c>
      <c r="B29" s="96" t="s">
        <v>18</v>
      </c>
      <c r="C29" s="6">
        <f>VLOOKUP(B29,площадь!A:B,2,0)</f>
        <v>66.2</v>
      </c>
      <c r="D29" s="7"/>
      <c r="E29" s="6">
        <f t="shared" si="0"/>
        <v>122</v>
      </c>
      <c r="F29" s="6">
        <v>30</v>
      </c>
      <c r="G29" s="6">
        <v>31</v>
      </c>
      <c r="H29" s="6">
        <v>30</v>
      </c>
      <c r="I29" s="6">
        <v>31</v>
      </c>
      <c r="J29" s="51">
        <f>VLOOKUP(B29,'общие показания'!A:O,15,0)</f>
        <v>1.4498669373698954</v>
      </c>
      <c r="K29" s="55">
        <v>0</v>
      </c>
      <c r="L29" s="55">
        <f t="shared" si="1"/>
        <v>0.33726997617394516</v>
      </c>
      <c r="M29" s="55">
        <f t="shared" si="2"/>
        <v>0.5131142129432078</v>
      </c>
      <c r="N29" s="55">
        <f t="shared" si="3"/>
        <v>0.5994827482527424</v>
      </c>
      <c r="O29" s="58">
        <f t="shared" si="4"/>
        <v>0</v>
      </c>
      <c r="P29" s="58"/>
      <c r="Q29" s="55"/>
      <c r="R29" s="55">
        <f t="shared" si="5"/>
        <v>0.0402576291100116</v>
      </c>
      <c r="S29" s="55">
        <f t="shared" si="6"/>
        <v>0.061246962774680454</v>
      </c>
      <c r="T29" s="55">
        <f t="shared" si="7"/>
        <v>0.07155618893441754</v>
      </c>
      <c r="U29" s="51">
        <f t="shared" si="9"/>
        <v>0</v>
      </c>
      <c r="V29" s="51">
        <f t="shared" si="10"/>
        <v>878.0839065778495</v>
      </c>
      <c r="W29" s="51">
        <f t="shared" si="11"/>
        <v>1335.895171378722</v>
      </c>
      <c r="X29" s="51">
        <f t="shared" si="12"/>
        <v>1560.7560432248715</v>
      </c>
      <c r="Y29" s="51">
        <f t="shared" si="8"/>
        <v>3774.735121181443</v>
      </c>
    </row>
    <row r="30" spans="1:25" ht="14.25">
      <c r="A30" s="103" t="s">
        <v>341</v>
      </c>
      <c r="B30" s="96" t="s">
        <v>342</v>
      </c>
      <c r="C30" s="6">
        <f>VLOOKUP(B30,площадь!A:B,2,0)</f>
        <v>66.2</v>
      </c>
      <c r="D30" s="7"/>
      <c r="E30" s="6">
        <f t="shared" si="0"/>
        <v>122</v>
      </c>
      <c r="F30" s="6">
        <v>30</v>
      </c>
      <c r="G30" s="6">
        <v>31</v>
      </c>
      <c r="H30" s="6">
        <v>30</v>
      </c>
      <c r="I30" s="6">
        <v>31</v>
      </c>
      <c r="J30" s="51">
        <f>VLOOKUP(B30,'общие показания'!A:O,15,0)</f>
        <v>1.4498669373698954</v>
      </c>
      <c r="K30" s="55">
        <v>0</v>
      </c>
      <c r="L30" s="55">
        <f t="shared" si="1"/>
        <v>0.33726997617394516</v>
      </c>
      <c r="M30" s="55">
        <f t="shared" si="2"/>
        <v>0.5131142129432078</v>
      </c>
      <c r="N30" s="55">
        <f t="shared" si="3"/>
        <v>0.5994827482527424</v>
      </c>
      <c r="O30" s="58">
        <f t="shared" si="4"/>
        <v>0</v>
      </c>
      <c r="P30" s="58"/>
      <c r="Q30" s="55"/>
      <c r="R30" s="55">
        <f t="shared" si="5"/>
        <v>0.0402576291100116</v>
      </c>
      <c r="S30" s="55">
        <f t="shared" si="6"/>
        <v>0.061246962774680454</v>
      </c>
      <c r="T30" s="55">
        <f t="shared" si="7"/>
        <v>0.07155618893441754</v>
      </c>
      <c r="U30" s="51">
        <f t="shared" si="9"/>
        <v>0</v>
      </c>
      <c r="V30" s="51">
        <f t="shared" si="10"/>
        <v>878.0839065778495</v>
      </c>
      <c r="W30" s="51">
        <f t="shared" si="11"/>
        <v>1335.895171378722</v>
      </c>
      <c r="X30" s="51">
        <f t="shared" si="12"/>
        <v>1560.7560432248715</v>
      </c>
      <c r="Y30" s="51">
        <f t="shared" si="8"/>
        <v>3774.735121181443</v>
      </c>
    </row>
    <row r="31" spans="1:25" ht="14.25">
      <c r="A31" s="103" t="s">
        <v>76</v>
      </c>
      <c r="B31" s="96" t="s">
        <v>20</v>
      </c>
      <c r="C31" s="6">
        <f>VLOOKUP(B31,площадь!A:B,2,0)</f>
        <v>44.4</v>
      </c>
      <c r="D31" s="7"/>
      <c r="E31" s="6">
        <f t="shared" si="0"/>
        <v>122</v>
      </c>
      <c r="F31" s="6">
        <v>30</v>
      </c>
      <c r="G31" s="6">
        <v>31</v>
      </c>
      <c r="H31" s="6">
        <v>30</v>
      </c>
      <c r="I31" s="6">
        <v>31</v>
      </c>
      <c r="J31" s="51">
        <f>VLOOKUP(B31,'общие показания'!A:O,15,0)</f>
        <v>0.9499999999999993</v>
      </c>
      <c r="K31" s="55">
        <v>0</v>
      </c>
      <c r="L31" s="55">
        <f t="shared" si="1"/>
        <v>0.22099026407656083</v>
      </c>
      <c r="M31" s="55">
        <f t="shared" si="2"/>
        <v>0.33620913046014567</v>
      </c>
      <c r="N31" s="55">
        <f t="shared" si="3"/>
        <v>0.3928006054632927</v>
      </c>
      <c r="O31" s="58">
        <f t="shared" si="4"/>
        <v>0</v>
      </c>
      <c r="P31" s="58"/>
      <c r="Q31" s="55"/>
      <c r="R31" s="55">
        <f t="shared" si="5"/>
        <v>0.02700058508284766</v>
      </c>
      <c r="S31" s="55">
        <f t="shared" si="6"/>
        <v>0.041078023371537944</v>
      </c>
      <c r="T31" s="55">
        <f t="shared" si="7"/>
        <v>0.04799236840918638</v>
      </c>
      <c r="U31" s="51">
        <f t="shared" si="9"/>
        <v>0</v>
      </c>
      <c r="V31" s="51">
        <f t="shared" si="10"/>
        <v>576.796956242885</v>
      </c>
      <c r="W31" s="51">
        <f t="shared" si="11"/>
        <v>877.5246453540362</v>
      </c>
      <c r="X31" s="51">
        <f t="shared" si="12"/>
        <v>1025.2315620705217</v>
      </c>
      <c r="Y31" s="51">
        <f t="shared" si="8"/>
        <v>2479.553163667443</v>
      </c>
    </row>
    <row r="32" spans="1:25" ht="14.25">
      <c r="A32" s="103" t="s">
        <v>77</v>
      </c>
      <c r="B32" s="96" t="s">
        <v>21</v>
      </c>
      <c r="C32" s="6">
        <f>VLOOKUP(B32,площадь!A:B,2,0)</f>
        <v>44.4</v>
      </c>
      <c r="D32" s="7"/>
      <c r="E32" s="6">
        <f t="shared" si="0"/>
        <v>122</v>
      </c>
      <c r="F32" s="6">
        <v>30</v>
      </c>
      <c r="G32" s="6">
        <v>31</v>
      </c>
      <c r="H32" s="6">
        <v>30</v>
      </c>
      <c r="I32" s="6">
        <v>31</v>
      </c>
      <c r="J32" s="51">
        <f>VLOOKUP(B32,'общие показания'!A:O,15,0)</f>
        <v>1.020999999999999</v>
      </c>
      <c r="K32" s="55">
        <v>0</v>
      </c>
      <c r="L32" s="55">
        <f t="shared" si="1"/>
        <v>0.23750637854965112</v>
      </c>
      <c r="M32" s="55">
        <f t="shared" si="2"/>
        <v>0.3613363391576933</v>
      </c>
      <c r="N32" s="55">
        <f t="shared" si="3"/>
        <v>0.42215728229265453</v>
      </c>
      <c r="O32" s="58">
        <f t="shared" si="4"/>
        <v>0</v>
      </c>
      <c r="P32" s="58"/>
      <c r="Q32" s="55"/>
      <c r="R32" s="55">
        <f t="shared" si="5"/>
        <v>0.02700058508284766</v>
      </c>
      <c r="S32" s="55">
        <f t="shared" si="6"/>
        <v>0.041078023371537944</v>
      </c>
      <c r="T32" s="55">
        <f t="shared" si="7"/>
        <v>0.04799236840918638</v>
      </c>
      <c r="U32" s="51">
        <f t="shared" si="9"/>
        <v>0</v>
      </c>
      <c r="V32" s="51">
        <f t="shared" si="10"/>
        <v>615.2114565735562</v>
      </c>
      <c r="W32" s="51">
        <f t="shared" si="11"/>
        <v>935.9675175194884</v>
      </c>
      <c r="X32" s="51">
        <f t="shared" si="12"/>
        <v>1093.5116695743977</v>
      </c>
      <c r="Y32" s="51">
        <f t="shared" si="8"/>
        <v>2644.6906436674426</v>
      </c>
    </row>
    <row r="33" spans="1:25" ht="14.25">
      <c r="A33" s="103" t="s">
        <v>353</v>
      </c>
      <c r="B33" s="96" t="s">
        <v>354</v>
      </c>
      <c r="C33" s="6">
        <f>VLOOKUP(B33,площадь!A:B,2,0)</f>
        <v>66.2</v>
      </c>
      <c r="D33" s="7"/>
      <c r="E33" s="6">
        <f t="shared" si="0"/>
        <v>122</v>
      </c>
      <c r="F33" s="6">
        <v>30</v>
      </c>
      <c r="G33" s="6">
        <v>31</v>
      </c>
      <c r="H33" s="6">
        <v>30</v>
      </c>
      <c r="I33" s="6">
        <v>31</v>
      </c>
      <c r="J33" s="51">
        <f>VLOOKUP(B33,'общие показания'!A:O,15,0)</f>
        <v>1.4498669373698954</v>
      </c>
      <c r="K33" s="55">
        <v>0</v>
      </c>
      <c r="L33" s="55">
        <f t="shared" si="1"/>
        <v>0.33726997617394516</v>
      </c>
      <c r="M33" s="55">
        <f t="shared" si="2"/>
        <v>0.5131142129432078</v>
      </c>
      <c r="N33" s="55">
        <f t="shared" si="3"/>
        <v>0.5994827482527424</v>
      </c>
      <c r="O33" s="58">
        <f t="shared" si="4"/>
        <v>0</v>
      </c>
      <c r="P33" s="58"/>
      <c r="Q33" s="55"/>
      <c r="R33" s="55">
        <f t="shared" si="5"/>
        <v>0.0402576291100116</v>
      </c>
      <c r="S33" s="55">
        <f t="shared" si="6"/>
        <v>0.061246962774680454</v>
      </c>
      <c r="T33" s="55">
        <f t="shared" si="7"/>
        <v>0.07155618893441754</v>
      </c>
      <c r="U33" s="51">
        <f t="shared" si="9"/>
        <v>0</v>
      </c>
      <c r="V33" s="51">
        <f t="shared" si="10"/>
        <v>878.0839065778495</v>
      </c>
      <c r="W33" s="51">
        <f t="shared" si="11"/>
        <v>1335.895171378722</v>
      </c>
      <c r="X33" s="51">
        <f t="shared" si="12"/>
        <v>1560.7560432248715</v>
      </c>
      <c r="Y33" s="51">
        <f t="shared" si="8"/>
        <v>3774.735121181443</v>
      </c>
    </row>
    <row r="34" spans="1:25" ht="14.25">
      <c r="A34" s="103" t="s">
        <v>355</v>
      </c>
      <c r="B34" s="96" t="s">
        <v>356</v>
      </c>
      <c r="C34" s="6">
        <f>VLOOKUP(B34,площадь!A:B,2,0)</f>
        <v>66.2</v>
      </c>
      <c r="D34" s="7"/>
      <c r="E34" s="6">
        <f t="shared" si="0"/>
        <v>122</v>
      </c>
      <c r="F34" s="6">
        <v>30</v>
      </c>
      <c r="G34" s="6">
        <v>31</v>
      </c>
      <c r="H34" s="6">
        <v>30</v>
      </c>
      <c r="I34" s="6">
        <v>31</v>
      </c>
      <c r="J34" s="51">
        <f>VLOOKUP(B34,'общие показания'!A:O,15,0)</f>
        <v>1.4498669373698954</v>
      </c>
      <c r="K34" s="55">
        <v>0</v>
      </c>
      <c r="L34" s="55">
        <f t="shared" si="1"/>
        <v>0.33726997617394516</v>
      </c>
      <c r="M34" s="55">
        <f t="shared" si="2"/>
        <v>0.5131142129432078</v>
      </c>
      <c r="N34" s="55">
        <f t="shared" si="3"/>
        <v>0.5994827482527424</v>
      </c>
      <c r="O34" s="58">
        <f t="shared" si="4"/>
        <v>0</v>
      </c>
      <c r="P34" s="58"/>
      <c r="Q34" s="55"/>
      <c r="R34" s="55">
        <f t="shared" si="5"/>
        <v>0.0402576291100116</v>
      </c>
      <c r="S34" s="55">
        <f t="shared" si="6"/>
        <v>0.061246962774680454</v>
      </c>
      <c r="T34" s="55">
        <f t="shared" si="7"/>
        <v>0.07155618893441754</v>
      </c>
      <c r="U34" s="51">
        <f t="shared" si="9"/>
        <v>0</v>
      </c>
      <c r="V34" s="51">
        <f t="shared" si="10"/>
        <v>878.0839065778495</v>
      </c>
      <c r="W34" s="51">
        <f t="shared" si="11"/>
        <v>1335.895171378722</v>
      </c>
      <c r="X34" s="51">
        <f t="shared" si="12"/>
        <v>1560.7560432248715</v>
      </c>
      <c r="Y34" s="51">
        <f t="shared" si="8"/>
        <v>3774.735121181443</v>
      </c>
    </row>
    <row r="35" spans="1:25" ht="14.25">
      <c r="A35" s="103" t="s">
        <v>359</v>
      </c>
      <c r="B35" s="96" t="s">
        <v>360</v>
      </c>
      <c r="C35" s="6">
        <f>VLOOKUP(B35,площадь!A:B,2,0)</f>
        <v>44.4</v>
      </c>
      <c r="D35" s="7"/>
      <c r="E35" s="6">
        <f t="shared" si="0"/>
        <v>122</v>
      </c>
      <c r="F35" s="6">
        <v>30</v>
      </c>
      <c r="G35" s="6">
        <v>31</v>
      </c>
      <c r="H35" s="6">
        <v>30</v>
      </c>
      <c r="I35" s="6">
        <v>31</v>
      </c>
      <c r="J35" s="51">
        <f>VLOOKUP(B35,'общие показания'!A:O,15,0)</f>
        <v>0.9724183084474827</v>
      </c>
      <c r="K35" s="55">
        <v>0</v>
      </c>
      <c r="L35" s="55">
        <f t="shared" si="1"/>
        <v>0.22620524081757046</v>
      </c>
      <c r="M35" s="55">
        <f t="shared" si="2"/>
        <v>0.34414306729121485</v>
      </c>
      <c r="N35" s="55">
        <f t="shared" si="3"/>
        <v>0.4020700003386973</v>
      </c>
      <c r="O35" s="58">
        <f t="shared" si="4"/>
        <v>0</v>
      </c>
      <c r="P35" s="58"/>
      <c r="Q35" s="55"/>
      <c r="R35" s="55">
        <f t="shared" si="5"/>
        <v>0.02700058508284766</v>
      </c>
      <c r="S35" s="55">
        <f t="shared" si="6"/>
        <v>0.041078023371537944</v>
      </c>
      <c r="T35" s="55">
        <f t="shared" si="7"/>
        <v>0.04799236840918638</v>
      </c>
      <c r="U35" s="51">
        <f t="shared" si="9"/>
        <v>0</v>
      </c>
      <c r="V35" s="51">
        <f t="shared" si="10"/>
        <v>588.9263663452646</v>
      </c>
      <c r="W35" s="51">
        <f t="shared" si="11"/>
        <v>895.9780303506835</v>
      </c>
      <c r="X35" s="51">
        <f t="shared" si="12"/>
        <v>1046.7910622233276</v>
      </c>
      <c r="Y35" s="51">
        <f t="shared" si="8"/>
        <v>2531.6954589192756</v>
      </c>
    </row>
    <row r="36" spans="1:25" ht="14.25">
      <c r="A36" s="103" t="s">
        <v>363</v>
      </c>
      <c r="B36" s="96" t="s">
        <v>364</v>
      </c>
      <c r="C36" s="6">
        <f>VLOOKUP(B36,площадь!A:B,2,0)</f>
        <v>44.4</v>
      </c>
      <c r="D36" s="7"/>
      <c r="E36" s="6">
        <f t="shared" si="0"/>
        <v>122</v>
      </c>
      <c r="F36" s="6">
        <v>30</v>
      </c>
      <c r="G36" s="6">
        <v>31</v>
      </c>
      <c r="H36" s="6">
        <v>30</v>
      </c>
      <c r="I36" s="6">
        <v>31</v>
      </c>
      <c r="J36" s="51">
        <f>VLOOKUP(B36,'общие показания'!A:O,15,0)</f>
        <v>1.8170000000000002</v>
      </c>
      <c r="K36" s="55">
        <v>0</v>
      </c>
      <c r="L36" s="55">
        <f t="shared" si="1"/>
        <v>0.4226729577127488</v>
      </c>
      <c r="M36" s="55">
        <f t="shared" si="2"/>
        <v>0.6430442000485107</v>
      </c>
      <c r="N36" s="55">
        <f t="shared" si="3"/>
        <v>0.7512828422387405</v>
      </c>
      <c r="O36" s="58">
        <f t="shared" si="4"/>
        <v>0</v>
      </c>
      <c r="P36" s="58"/>
      <c r="Q36" s="55"/>
      <c r="R36" s="55">
        <f t="shared" si="5"/>
        <v>0.02700058508284766</v>
      </c>
      <c r="S36" s="55">
        <f t="shared" si="6"/>
        <v>0.041078023371537944</v>
      </c>
      <c r="T36" s="55">
        <f t="shared" si="7"/>
        <v>0.04799236840918638</v>
      </c>
      <c r="U36" s="51">
        <f t="shared" si="9"/>
        <v>0</v>
      </c>
      <c r="V36" s="51">
        <f t="shared" si="10"/>
        <v>1045.8866997174218</v>
      </c>
      <c r="W36" s="51">
        <f t="shared" si="11"/>
        <v>1591.186197008223</v>
      </c>
      <c r="X36" s="51">
        <f t="shared" si="12"/>
        <v>1859.0182269418003</v>
      </c>
      <c r="Y36" s="51">
        <f t="shared" si="8"/>
        <v>4496.091123667445</v>
      </c>
    </row>
    <row r="37" spans="1:25" ht="14.25">
      <c r="A37" s="103" t="s">
        <v>194</v>
      </c>
      <c r="B37" s="96" t="s">
        <v>195</v>
      </c>
      <c r="C37" s="6">
        <f>VLOOKUP(B37,площадь!A:B,2,0)</f>
        <v>44.4</v>
      </c>
      <c r="D37" s="7"/>
      <c r="E37" s="6">
        <f t="shared" si="0"/>
        <v>122</v>
      </c>
      <c r="F37" s="6">
        <v>30</v>
      </c>
      <c r="G37" s="6">
        <v>31</v>
      </c>
      <c r="H37" s="6">
        <v>30</v>
      </c>
      <c r="I37" s="6">
        <v>31</v>
      </c>
      <c r="J37" s="51">
        <f>VLOOKUP(B37,'общие показания'!A:O,15,0)</f>
        <v>0.9724183084474827</v>
      </c>
      <c r="K37" s="55">
        <v>0</v>
      </c>
      <c r="L37" s="55">
        <f t="shared" si="1"/>
        <v>0.22620524081757046</v>
      </c>
      <c r="M37" s="55">
        <f t="shared" si="2"/>
        <v>0.34414306729121485</v>
      </c>
      <c r="N37" s="55">
        <f t="shared" si="3"/>
        <v>0.4020700003386973</v>
      </c>
      <c r="O37" s="58">
        <f t="shared" si="4"/>
        <v>0</v>
      </c>
      <c r="P37" s="58"/>
      <c r="Q37" s="55"/>
      <c r="R37" s="55">
        <f t="shared" si="5"/>
        <v>0.02700058508284766</v>
      </c>
      <c r="S37" s="55">
        <f t="shared" si="6"/>
        <v>0.041078023371537944</v>
      </c>
      <c r="T37" s="55">
        <f t="shared" si="7"/>
        <v>0.04799236840918638</v>
      </c>
      <c r="U37" s="51">
        <f t="shared" si="9"/>
        <v>0</v>
      </c>
      <c r="V37" s="51">
        <f t="shared" si="10"/>
        <v>588.9263663452646</v>
      </c>
      <c r="W37" s="51">
        <f t="shared" si="11"/>
        <v>895.9780303506835</v>
      </c>
      <c r="X37" s="51">
        <f t="shared" si="12"/>
        <v>1046.7910622233276</v>
      </c>
      <c r="Y37" s="51">
        <f t="shared" si="8"/>
        <v>2531.6954589192756</v>
      </c>
    </row>
    <row r="38" spans="1:25" ht="14.25">
      <c r="A38" s="103" t="s">
        <v>97</v>
      </c>
      <c r="B38" s="96" t="s">
        <v>22</v>
      </c>
      <c r="C38" s="6">
        <f>VLOOKUP(B38,площадь!A:B,2,0)</f>
        <v>66.2</v>
      </c>
      <c r="D38" s="7"/>
      <c r="E38" s="6">
        <f t="shared" si="0"/>
        <v>122</v>
      </c>
      <c r="F38" s="6">
        <v>30</v>
      </c>
      <c r="G38" s="6">
        <v>31</v>
      </c>
      <c r="H38" s="6">
        <v>30</v>
      </c>
      <c r="I38" s="6">
        <v>31</v>
      </c>
      <c r="J38" s="51">
        <f>VLOOKUP(B38,'общие показания'!A:O,15,0)</f>
        <v>1.4498669373698954</v>
      </c>
      <c r="K38" s="55">
        <v>0</v>
      </c>
      <c r="L38" s="55">
        <f t="shared" si="1"/>
        <v>0.33726997617394516</v>
      </c>
      <c r="M38" s="55">
        <f t="shared" si="2"/>
        <v>0.5131142129432078</v>
      </c>
      <c r="N38" s="55">
        <f t="shared" si="3"/>
        <v>0.5994827482527424</v>
      </c>
      <c r="O38" s="58">
        <f t="shared" si="4"/>
        <v>0</v>
      </c>
      <c r="P38" s="58"/>
      <c r="Q38" s="55"/>
      <c r="R38" s="55">
        <f t="shared" si="5"/>
        <v>0.0402576291100116</v>
      </c>
      <c r="S38" s="55">
        <f t="shared" si="6"/>
        <v>0.061246962774680454</v>
      </c>
      <c r="T38" s="55">
        <f t="shared" si="7"/>
        <v>0.07155618893441754</v>
      </c>
      <c r="U38" s="51">
        <f t="shared" si="9"/>
        <v>0</v>
      </c>
      <c r="V38" s="51">
        <f t="shared" si="10"/>
        <v>878.0839065778495</v>
      </c>
      <c r="W38" s="51">
        <f t="shared" si="11"/>
        <v>1335.895171378722</v>
      </c>
      <c r="X38" s="51">
        <f t="shared" si="12"/>
        <v>1560.7560432248715</v>
      </c>
      <c r="Y38" s="51">
        <f t="shared" si="8"/>
        <v>3774.735121181443</v>
      </c>
    </row>
    <row r="39" spans="1:25" ht="14.25">
      <c r="A39" s="103" t="s">
        <v>318</v>
      </c>
      <c r="B39" s="96" t="s">
        <v>319</v>
      </c>
      <c r="C39" s="6">
        <f>VLOOKUP(B39,площадь!A:B,2,0)</f>
        <v>66.2</v>
      </c>
      <c r="D39" s="7"/>
      <c r="E39" s="6">
        <f t="shared" si="0"/>
        <v>122</v>
      </c>
      <c r="F39" s="6">
        <v>30</v>
      </c>
      <c r="G39" s="6">
        <v>31</v>
      </c>
      <c r="H39" s="6">
        <v>30</v>
      </c>
      <c r="I39" s="6">
        <v>31</v>
      </c>
      <c r="J39" s="51">
        <f>VLOOKUP(B39,'общие показания'!A:O,15,0)</f>
        <v>0.7779999999999987</v>
      </c>
      <c r="K39" s="55">
        <v>0</v>
      </c>
      <c r="L39" s="55">
        <f t="shared" si="1"/>
        <v>0.18097939521217282</v>
      </c>
      <c r="M39" s="55">
        <f t="shared" si="2"/>
        <v>0.2753375826294664</v>
      </c>
      <c r="N39" s="55">
        <f t="shared" si="3"/>
        <v>0.3216830221583594</v>
      </c>
      <c r="O39" s="58">
        <f t="shared" si="4"/>
        <v>0</v>
      </c>
      <c r="P39" s="58"/>
      <c r="Q39" s="55"/>
      <c r="R39" s="55">
        <f t="shared" si="5"/>
        <v>0.0402576291100116</v>
      </c>
      <c r="S39" s="55">
        <f t="shared" si="6"/>
        <v>0.061246962774680454</v>
      </c>
      <c r="T39" s="55">
        <f t="shared" si="7"/>
        <v>0.07155618893441754</v>
      </c>
      <c r="U39" s="51">
        <f t="shared" si="9"/>
        <v>0</v>
      </c>
      <c r="V39" s="51">
        <f t="shared" si="10"/>
        <v>514.5707701304823</v>
      </c>
      <c r="W39" s="51">
        <f t="shared" si="11"/>
        <v>782.8552624645971</v>
      </c>
      <c r="X39" s="51">
        <f t="shared" si="12"/>
        <v>914.6272162964681</v>
      </c>
      <c r="Y39" s="51">
        <f t="shared" si="8"/>
        <v>2212.053248891548</v>
      </c>
    </row>
    <row r="40" spans="1:25" ht="14.25">
      <c r="A40" s="103" t="s">
        <v>373</v>
      </c>
      <c r="B40" s="96" t="s">
        <v>374</v>
      </c>
      <c r="C40" s="6">
        <f>VLOOKUP(B40,площадь!A:B,2,0)</f>
        <v>44.4</v>
      </c>
      <c r="D40" s="7"/>
      <c r="E40" s="6">
        <f t="shared" si="0"/>
        <v>122</v>
      </c>
      <c r="F40" s="6">
        <v>30</v>
      </c>
      <c r="G40" s="6">
        <v>31</v>
      </c>
      <c r="H40" s="6">
        <v>30</v>
      </c>
      <c r="I40" s="6">
        <v>31</v>
      </c>
      <c r="J40" s="51">
        <f>VLOOKUP(B40,'общие показания'!A:O,15,0)</f>
        <v>0</v>
      </c>
      <c r="K40" s="55">
        <v>0</v>
      </c>
      <c r="L40" s="55">
        <f t="shared" si="1"/>
        <v>0</v>
      </c>
      <c r="M40" s="55">
        <f t="shared" si="2"/>
        <v>0</v>
      </c>
      <c r="N40" s="55">
        <f t="shared" si="3"/>
        <v>0</v>
      </c>
      <c r="O40" s="58">
        <f t="shared" si="4"/>
        <v>0</v>
      </c>
      <c r="P40" s="58"/>
      <c r="Q40" s="55"/>
      <c r="R40" s="55">
        <f t="shared" si="5"/>
        <v>0.02700058508284766</v>
      </c>
      <c r="S40" s="55">
        <f t="shared" si="6"/>
        <v>0.041078023371537944</v>
      </c>
      <c r="T40" s="55">
        <f t="shared" si="7"/>
        <v>0.04799236840918638</v>
      </c>
      <c r="U40" s="51">
        <f t="shared" si="9"/>
        <v>0</v>
      </c>
      <c r="V40" s="51">
        <f t="shared" si="10"/>
        <v>62.80012083249372</v>
      </c>
      <c r="W40" s="51">
        <f t="shared" si="11"/>
        <v>95.54255299939268</v>
      </c>
      <c r="X40" s="51">
        <f t="shared" si="12"/>
        <v>111.62448983555842</v>
      </c>
      <c r="Y40" s="51">
        <f t="shared" si="8"/>
        <v>269.9671636674448</v>
      </c>
    </row>
    <row r="41" spans="1:25" ht="14.25">
      <c r="A41" s="103" t="s">
        <v>104</v>
      </c>
      <c r="B41" s="96" t="s">
        <v>24</v>
      </c>
      <c r="C41" s="6">
        <f>VLOOKUP(B41,площадь!A:B,2,0)</f>
        <v>44.4</v>
      </c>
      <c r="D41" s="7"/>
      <c r="E41" s="6">
        <f t="shared" si="0"/>
        <v>122</v>
      </c>
      <c r="F41" s="6">
        <v>30</v>
      </c>
      <c r="G41" s="6">
        <v>31</v>
      </c>
      <c r="H41" s="6">
        <v>30</v>
      </c>
      <c r="I41" s="6">
        <v>31</v>
      </c>
      <c r="J41" s="51">
        <f>VLOOKUP(B41,'общие показания'!A:O,15,0)</f>
        <v>0.7400000000000002</v>
      </c>
      <c r="K41" s="55">
        <v>0</v>
      </c>
      <c r="L41" s="55">
        <f t="shared" si="1"/>
        <v>0.17213978464911073</v>
      </c>
      <c r="M41" s="55">
        <f t="shared" si="2"/>
        <v>0.26188921741106114</v>
      </c>
      <c r="N41" s="55">
        <f t="shared" si="3"/>
        <v>0.30597099793982835</v>
      </c>
      <c r="O41" s="58">
        <f t="shared" si="4"/>
        <v>0</v>
      </c>
      <c r="P41" s="58"/>
      <c r="Q41" s="55"/>
      <c r="R41" s="55">
        <f t="shared" si="5"/>
        <v>0.02700058508284766</v>
      </c>
      <c r="S41" s="55">
        <f t="shared" si="6"/>
        <v>0.041078023371537944</v>
      </c>
      <c r="T41" s="55">
        <f t="shared" si="7"/>
        <v>0.04799236840918638</v>
      </c>
      <c r="U41" s="51">
        <f t="shared" si="9"/>
        <v>0</v>
      </c>
      <c r="V41" s="51">
        <f t="shared" si="10"/>
        <v>463.1766031521674</v>
      </c>
      <c r="W41" s="51">
        <f t="shared" si="11"/>
        <v>704.6654459914315</v>
      </c>
      <c r="X41" s="51">
        <f t="shared" si="12"/>
        <v>823.2763145238464</v>
      </c>
      <c r="Y41" s="51">
        <f t="shared" si="8"/>
        <v>1991.1183636674452</v>
      </c>
    </row>
    <row r="42" spans="1:25" ht="14.25">
      <c r="A42" s="103" t="s">
        <v>105</v>
      </c>
      <c r="B42" s="96" t="s">
        <v>26</v>
      </c>
      <c r="C42" s="6">
        <f>VLOOKUP(B42,площадь!A:B,2,0)</f>
        <v>66.2</v>
      </c>
      <c r="D42" s="7"/>
      <c r="E42" s="6">
        <f t="shared" si="0"/>
        <v>122</v>
      </c>
      <c r="F42" s="6">
        <v>30</v>
      </c>
      <c r="G42" s="6">
        <v>31</v>
      </c>
      <c r="H42" s="6">
        <v>30</v>
      </c>
      <c r="I42" s="6">
        <v>31</v>
      </c>
      <c r="J42" s="51">
        <f>VLOOKUP(B42,'общие показания'!A:O,15,0)</f>
        <v>1.0060000000000002</v>
      </c>
      <c r="K42" s="55">
        <v>0</v>
      </c>
      <c r="L42" s="55">
        <f t="shared" si="1"/>
        <v>0.2340170585905478</v>
      </c>
      <c r="M42" s="55">
        <f t="shared" si="2"/>
        <v>0.356027773939902</v>
      </c>
      <c r="N42" s="55">
        <f t="shared" si="3"/>
        <v>0.4159551674695504</v>
      </c>
      <c r="O42" s="58">
        <f t="shared" si="4"/>
        <v>0</v>
      </c>
      <c r="P42" s="58"/>
      <c r="Q42" s="55"/>
      <c r="R42" s="55">
        <f t="shared" si="5"/>
        <v>0.0402576291100116</v>
      </c>
      <c r="S42" s="55">
        <f t="shared" si="6"/>
        <v>0.061246962774680454</v>
      </c>
      <c r="T42" s="55">
        <f t="shared" si="7"/>
        <v>0.07155618893441754</v>
      </c>
      <c r="U42" s="51">
        <f t="shared" si="9"/>
        <v>0</v>
      </c>
      <c r="V42" s="51">
        <f t="shared" si="10"/>
        <v>637.9300106289771</v>
      </c>
      <c r="W42" s="51">
        <f t="shared" si="11"/>
        <v>970.530964629713</v>
      </c>
      <c r="X42" s="51">
        <f t="shared" si="12"/>
        <v>1133.8929136328609</v>
      </c>
      <c r="Y42" s="51">
        <f t="shared" si="8"/>
        <v>2742.353888891551</v>
      </c>
    </row>
    <row r="43" spans="1:25" ht="14.25">
      <c r="A43" s="103" t="s">
        <v>379</v>
      </c>
      <c r="B43" s="96" t="s">
        <v>380</v>
      </c>
      <c r="C43" s="6">
        <f>VLOOKUP(B43,площадь!A:B,2,0)</f>
        <v>66.2</v>
      </c>
      <c r="D43" s="7"/>
      <c r="E43" s="6">
        <f t="shared" si="0"/>
        <v>122</v>
      </c>
      <c r="F43" s="6">
        <v>30</v>
      </c>
      <c r="G43" s="6">
        <v>31</v>
      </c>
      <c r="H43" s="6">
        <v>30</v>
      </c>
      <c r="I43" s="6">
        <v>31</v>
      </c>
      <c r="J43" s="51">
        <f>VLOOKUP(B43,'общие показания'!A:O,15,0)</f>
        <v>0.6280000000000001</v>
      </c>
      <c r="K43" s="55">
        <v>0</v>
      </c>
      <c r="L43" s="55">
        <f t="shared" si="1"/>
        <v>0.1460861956211372</v>
      </c>
      <c r="M43" s="55">
        <f t="shared" si="2"/>
        <v>0.22225193045154915</v>
      </c>
      <c r="N43" s="55">
        <f t="shared" si="3"/>
        <v>0.25966187392731377</v>
      </c>
      <c r="O43" s="58">
        <f t="shared" si="4"/>
        <v>0</v>
      </c>
      <c r="P43" s="58"/>
      <c r="Q43" s="55"/>
      <c r="R43" s="55">
        <f t="shared" si="5"/>
        <v>0.0402576291100116</v>
      </c>
      <c r="S43" s="55">
        <f t="shared" si="6"/>
        <v>0.061246962774680454</v>
      </c>
      <c r="T43" s="55">
        <f t="shared" si="7"/>
        <v>0.07155618893441754</v>
      </c>
      <c r="U43" s="51">
        <f t="shared" si="9"/>
        <v>0</v>
      </c>
      <c r="V43" s="51">
        <f t="shared" si="10"/>
        <v>433.41337506568436</v>
      </c>
      <c r="W43" s="51">
        <f t="shared" si="11"/>
        <v>659.384405777023</v>
      </c>
      <c r="X43" s="51">
        <f t="shared" si="12"/>
        <v>770.3734680488436</v>
      </c>
      <c r="Y43" s="51">
        <f t="shared" si="8"/>
        <v>1863.171248891551</v>
      </c>
    </row>
    <row r="44" spans="1:25" ht="14.25">
      <c r="A44" s="103" t="s">
        <v>381</v>
      </c>
      <c r="B44" s="96" t="s">
        <v>382</v>
      </c>
      <c r="C44" s="6">
        <f>VLOOKUP(B44,площадь!A:B,2,0)</f>
        <v>44.4</v>
      </c>
      <c r="D44" s="7"/>
      <c r="E44" s="6">
        <f t="shared" si="0"/>
        <v>122</v>
      </c>
      <c r="F44" s="6">
        <v>30</v>
      </c>
      <c r="G44" s="6">
        <v>31</v>
      </c>
      <c r="H44" s="6">
        <v>30</v>
      </c>
      <c r="I44" s="6">
        <v>31</v>
      </c>
      <c r="J44" s="51">
        <f>VLOOKUP(B44,'общие показания'!A:O,15,0)</f>
        <v>0.20300000000000118</v>
      </c>
      <c r="K44" s="55">
        <v>0</v>
      </c>
      <c r="L44" s="55">
        <f t="shared" si="1"/>
        <v>0.047222130113202254</v>
      </c>
      <c r="M44" s="55">
        <f t="shared" si="2"/>
        <v>0.07184258261411582</v>
      </c>
      <c r="N44" s="55">
        <f t="shared" si="3"/>
        <v>0.0839352872726831</v>
      </c>
      <c r="O44" s="58">
        <f t="shared" si="4"/>
        <v>0</v>
      </c>
      <c r="P44" s="58"/>
      <c r="Q44" s="55"/>
      <c r="R44" s="55">
        <f t="shared" si="5"/>
        <v>0.02700058508284766</v>
      </c>
      <c r="S44" s="55">
        <f t="shared" si="6"/>
        <v>0.041078023371537944</v>
      </c>
      <c r="T44" s="55">
        <f t="shared" si="7"/>
        <v>0.04799236840918638</v>
      </c>
      <c r="U44" s="51">
        <f t="shared" si="9"/>
        <v>0</v>
      </c>
      <c r="V44" s="51">
        <f t="shared" si="10"/>
        <v>172.6331288201886</v>
      </c>
      <c r="W44" s="51">
        <f t="shared" si="11"/>
        <v>262.63977904991236</v>
      </c>
      <c r="X44" s="51">
        <f t="shared" si="12"/>
        <v>306.8478957973466</v>
      </c>
      <c r="Y44" s="51">
        <f t="shared" si="8"/>
        <v>742.1208036674476</v>
      </c>
    </row>
    <row r="45" spans="1:25" ht="14.25">
      <c r="A45" s="103" t="s">
        <v>67</v>
      </c>
      <c r="B45" s="96" t="s">
        <v>28</v>
      </c>
      <c r="C45" s="6">
        <f>VLOOKUP(B45,площадь!A:B,2,0)</f>
        <v>44.4</v>
      </c>
      <c r="D45" s="7"/>
      <c r="E45" s="6">
        <f t="shared" si="0"/>
        <v>122</v>
      </c>
      <c r="F45" s="6">
        <v>30</v>
      </c>
      <c r="G45" s="6">
        <v>31</v>
      </c>
      <c r="H45" s="6">
        <v>30</v>
      </c>
      <c r="I45" s="6">
        <v>31</v>
      </c>
      <c r="J45" s="51">
        <f>VLOOKUP(B45,'общие показания'!A:O,15,0)</f>
        <v>0.02200000000000024</v>
      </c>
      <c r="K45" s="55">
        <v>0</v>
      </c>
      <c r="L45" s="55">
        <f t="shared" si="1"/>
        <v>0.005117669273351996</v>
      </c>
      <c r="M45" s="55">
        <f t="shared" si="2"/>
        <v>0.00778589565276136</v>
      </c>
      <c r="N45" s="55">
        <f t="shared" si="3"/>
        <v>0.009096435073886886</v>
      </c>
      <c r="O45" s="58">
        <f t="shared" si="4"/>
        <v>0</v>
      </c>
      <c r="P45" s="58"/>
      <c r="Q45" s="55"/>
      <c r="R45" s="55">
        <f t="shared" si="5"/>
        <v>0.02700058508284766</v>
      </c>
      <c r="S45" s="55">
        <f t="shared" si="6"/>
        <v>0.041078023371537944</v>
      </c>
      <c r="T45" s="55">
        <f t="shared" si="7"/>
        <v>0.04799236840918638</v>
      </c>
      <c r="U45" s="51">
        <f t="shared" si="9"/>
        <v>0</v>
      </c>
      <c r="V45" s="51">
        <f t="shared" si="10"/>
        <v>74.70320544199765</v>
      </c>
      <c r="W45" s="51">
        <f t="shared" si="11"/>
        <v>113.65161198023728</v>
      </c>
      <c r="X45" s="51">
        <f t="shared" si="12"/>
        <v>132.78170624521047</v>
      </c>
      <c r="Y45" s="51">
        <f t="shared" si="8"/>
        <v>321.13652366744543</v>
      </c>
    </row>
    <row r="46" spans="1:25" ht="14.25">
      <c r="A46" s="103" t="s">
        <v>68</v>
      </c>
      <c r="B46" s="96" t="s">
        <v>29</v>
      </c>
      <c r="C46" s="6">
        <f>VLOOKUP(B46,площадь!A:B,2,0)</f>
        <v>66.2</v>
      </c>
      <c r="D46" s="7"/>
      <c r="E46" s="6">
        <f t="shared" si="0"/>
        <v>122</v>
      </c>
      <c r="F46" s="6">
        <v>30</v>
      </c>
      <c r="G46" s="6">
        <v>31</v>
      </c>
      <c r="H46" s="6">
        <v>30</v>
      </c>
      <c r="I46" s="6">
        <v>31</v>
      </c>
      <c r="J46" s="51">
        <f>VLOOKUP(B46,'общие показания'!A:O,15,0)</f>
        <v>0.01699999999999946</v>
      </c>
      <c r="K46" s="55">
        <v>0</v>
      </c>
      <c r="L46" s="55">
        <f t="shared" si="1"/>
        <v>0.003954562620317282</v>
      </c>
      <c r="M46" s="55">
        <f t="shared" si="2"/>
        <v>0.006016373913497157</v>
      </c>
      <c r="N46" s="55">
        <f t="shared" si="3"/>
        <v>0.007029063466185021</v>
      </c>
      <c r="O46" s="58">
        <f t="shared" si="4"/>
        <v>0</v>
      </c>
      <c r="P46" s="58"/>
      <c r="Q46" s="55"/>
      <c r="R46" s="55">
        <f t="shared" si="5"/>
        <v>0.0402576291100116</v>
      </c>
      <c r="S46" s="55">
        <f t="shared" si="6"/>
        <v>0.061246962774680454</v>
      </c>
      <c r="T46" s="55">
        <f t="shared" si="7"/>
        <v>0.07155618893441754</v>
      </c>
      <c r="U46" s="51">
        <f t="shared" si="9"/>
        <v>0</v>
      </c>
      <c r="V46" s="51">
        <f t="shared" si="10"/>
        <v>102.83225250173734</v>
      </c>
      <c r="W46" s="51">
        <f t="shared" si="11"/>
        <v>156.44644953629853</v>
      </c>
      <c r="X46" s="51">
        <f t="shared" si="12"/>
        <v>182.77986685351348</v>
      </c>
      <c r="Y46" s="51">
        <f t="shared" si="8"/>
        <v>442.0585688915494</v>
      </c>
    </row>
    <row r="47" spans="1:25" ht="14.25">
      <c r="A47" s="103" t="s">
        <v>389</v>
      </c>
      <c r="B47" s="96" t="s">
        <v>390</v>
      </c>
      <c r="C47" s="6">
        <f>VLOOKUP(B47,площадь!A:B,2,0)</f>
        <v>66.2</v>
      </c>
      <c r="D47" s="7"/>
      <c r="E47" s="6">
        <f t="shared" si="0"/>
        <v>122</v>
      </c>
      <c r="F47" s="6">
        <v>30</v>
      </c>
      <c r="G47" s="6">
        <v>31</v>
      </c>
      <c r="H47" s="6">
        <v>30</v>
      </c>
      <c r="I47" s="6">
        <v>31</v>
      </c>
      <c r="J47" s="51">
        <f>VLOOKUP(B47,'общие показания'!A:O,15,0)</f>
        <v>1.4498669373698954</v>
      </c>
      <c r="K47" s="55">
        <v>0</v>
      </c>
      <c r="L47" s="55">
        <f t="shared" si="1"/>
        <v>0.33726997617394516</v>
      </c>
      <c r="M47" s="55">
        <f t="shared" si="2"/>
        <v>0.5131142129432078</v>
      </c>
      <c r="N47" s="55">
        <f t="shared" si="3"/>
        <v>0.5994827482527424</v>
      </c>
      <c r="O47" s="58">
        <f t="shared" si="4"/>
        <v>0</v>
      </c>
      <c r="P47" s="58"/>
      <c r="Q47" s="55"/>
      <c r="R47" s="55">
        <f t="shared" si="5"/>
        <v>0.0402576291100116</v>
      </c>
      <c r="S47" s="55">
        <f t="shared" si="6"/>
        <v>0.061246962774680454</v>
      </c>
      <c r="T47" s="55">
        <f t="shared" si="7"/>
        <v>0.07155618893441754</v>
      </c>
      <c r="U47" s="51">
        <f t="shared" si="9"/>
        <v>0</v>
      </c>
      <c r="V47" s="51">
        <f t="shared" si="10"/>
        <v>878.0839065778495</v>
      </c>
      <c r="W47" s="51">
        <f t="shared" si="11"/>
        <v>1335.895171378722</v>
      </c>
      <c r="X47" s="51">
        <f t="shared" si="12"/>
        <v>1560.7560432248715</v>
      </c>
      <c r="Y47" s="51">
        <f t="shared" si="8"/>
        <v>3774.735121181443</v>
      </c>
    </row>
    <row r="48" spans="1:25" ht="14.25">
      <c r="A48" s="103" t="s">
        <v>202</v>
      </c>
      <c r="B48" s="96" t="s">
        <v>203</v>
      </c>
      <c r="C48" s="6">
        <f>VLOOKUP(B48,площадь!A:B,2,0)</f>
        <v>44.4</v>
      </c>
      <c r="D48" s="7"/>
      <c r="E48" s="6">
        <f t="shared" si="0"/>
        <v>122</v>
      </c>
      <c r="F48" s="6">
        <v>30</v>
      </c>
      <c r="G48" s="6">
        <v>31</v>
      </c>
      <c r="H48" s="6">
        <v>30</v>
      </c>
      <c r="I48" s="6">
        <v>31</v>
      </c>
      <c r="J48" s="51">
        <f>VLOOKUP(B48,'общие показания'!A:O,15,0)</f>
        <v>0.9724183084474827</v>
      </c>
      <c r="K48" s="55">
        <v>0</v>
      </c>
      <c r="L48" s="55">
        <f t="shared" si="1"/>
        <v>0.22620524081757046</v>
      </c>
      <c r="M48" s="55">
        <f t="shared" si="2"/>
        <v>0.34414306729121485</v>
      </c>
      <c r="N48" s="55">
        <f t="shared" si="3"/>
        <v>0.4020700003386973</v>
      </c>
      <c r="O48" s="58">
        <f t="shared" si="4"/>
        <v>0</v>
      </c>
      <c r="P48" s="58"/>
      <c r="Q48" s="55"/>
      <c r="R48" s="55">
        <f t="shared" si="5"/>
        <v>0.02700058508284766</v>
      </c>
      <c r="S48" s="55">
        <f t="shared" si="6"/>
        <v>0.041078023371537944</v>
      </c>
      <c r="T48" s="55">
        <f t="shared" si="7"/>
        <v>0.04799236840918638</v>
      </c>
      <c r="U48" s="51">
        <f t="shared" si="9"/>
        <v>0</v>
      </c>
      <c r="V48" s="51">
        <f t="shared" si="10"/>
        <v>588.9263663452646</v>
      </c>
      <c r="W48" s="51">
        <f t="shared" si="11"/>
        <v>895.9780303506835</v>
      </c>
      <c r="X48" s="51">
        <f t="shared" si="12"/>
        <v>1046.7910622233276</v>
      </c>
      <c r="Y48" s="51">
        <f t="shared" si="8"/>
        <v>2531.6954589192756</v>
      </c>
    </row>
    <row r="49" spans="1:25" ht="14.25">
      <c r="A49" s="103" t="s">
        <v>391</v>
      </c>
      <c r="B49" s="96" t="s">
        <v>392</v>
      </c>
      <c r="C49" s="6">
        <f>VLOOKUP(B49,площадь!A:B,2,0)</f>
        <v>44.4</v>
      </c>
      <c r="D49" s="7"/>
      <c r="E49" s="6">
        <f t="shared" si="0"/>
        <v>122</v>
      </c>
      <c r="F49" s="6">
        <v>30</v>
      </c>
      <c r="G49" s="6">
        <v>31</v>
      </c>
      <c r="H49" s="6">
        <v>30</v>
      </c>
      <c r="I49" s="6">
        <v>31</v>
      </c>
      <c r="J49" s="51">
        <f>VLOOKUP(B49,'общие показания'!A:O,15,0)</f>
        <v>0.9724183084474827</v>
      </c>
      <c r="K49" s="55">
        <v>0</v>
      </c>
      <c r="L49" s="55">
        <f t="shared" si="1"/>
        <v>0.22620524081757046</v>
      </c>
      <c r="M49" s="55">
        <f t="shared" si="2"/>
        <v>0.34414306729121485</v>
      </c>
      <c r="N49" s="55">
        <f t="shared" si="3"/>
        <v>0.4020700003386973</v>
      </c>
      <c r="O49" s="58">
        <f t="shared" si="4"/>
        <v>0</v>
      </c>
      <c r="P49" s="58"/>
      <c r="Q49" s="55"/>
      <c r="R49" s="55">
        <f t="shared" si="5"/>
        <v>0.02700058508284766</v>
      </c>
      <c r="S49" s="55">
        <f t="shared" si="6"/>
        <v>0.041078023371537944</v>
      </c>
      <c r="T49" s="55">
        <f t="shared" si="7"/>
        <v>0.04799236840918638</v>
      </c>
      <c r="U49" s="51">
        <f t="shared" si="9"/>
        <v>0</v>
      </c>
      <c r="V49" s="51">
        <f t="shared" si="10"/>
        <v>588.9263663452646</v>
      </c>
      <c r="W49" s="51">
        <f t="shared" si="11"/>
        <v>895.9780303506835</v>
      </c>
      <c r="X49" s="51">
        <f t="shared" si="12"/>
        <v>1046.7910622233276</v>
      </c>
      <c r="Y49" s="51">
        <f t="shared" si="8"/>
        <v>2531.6954589192756</v>
      </c>
    </row>
    <row r="50" spans="1:25" ht="14.25">
      <c r="A50" s="103" t="s">
        <v>112</v>
      </c>
      <c r="B50" s="96" t="s">
        <v>34</v>
      </c>
      <c r="C50" s="6">
        <f>VLOOKUP(B50,площадь!A:B,2,0)</f>
        <v>44.4</v>
      </c>
      <c r="D50" s="7"/>
      <c r="E50" s="6">
        <f t="shared" si="0"/>
        <v>122</v>
      </c>
      <c r="F50" s="6">
        <v>30</v>
      </c>
      <c r="G50" s="6">
        <v>31</v>
      </c>
      <c r="H50" s="6">
        <v>30</v>
      </c>
      <c r="I50" s="6">
        <v>31</v>
      </c>
      <c r="J50" s="51">
        <f>VLOOKUP(B50,'общие показания'!A:O,15,0)</f>
        <v>0.9724183084474827</v>
      </c>
      <c r="K50" s="55">
        <v>0</v>
      </c>
      <c r="L50" s="55">
        <f t="shared" si="1"/>
        <v>0.22620524081757046</v>
      </c>
      <c r="M50" s="55">
        <f t="shared" si="2"/>
        <v>0.34414306729121485</v>
      </c>
      <c r="N50" s="55">
        <f t="shared" si="3"/>
        <v>0.4020700003386973</v>
      </c>
      <c r="O50" s="58">
        <f t="shared" si="4"/>
        <v>0</v>
      </c>
      <c r="P50" s="58"/>
      <c r="Q50" s="55"/>
      <c r="R50" s="55">
        <f t="shared" si="5"/>
        <v>0.02700058508284766</v>
      </c>
      <c r="S50" s="55">
        <f t="shared" si="6"/>
        <v>0.041078023371537944</v>
      </c>
      <c r="T50" s="55">
        <f t="shared" si="7"/>
        <v>0.04799236840918638</v>
      </c>
      <c r="U50" s="51">
        <f t="shared" si="9"/>
        <v>0</v>
      </c>
      <c r="V50" s="51">
        <f t="shared" si="10"/>
        <v>588.9263663452646</v>
      </c>
      <c r="W50" s="51">
        <f t="shared" si="11"/>
        <v>895.9780303506835</v>
      </c>
      <c r="X50" s="51">
        <f t="shared" si="12"/>
        <v>1046.7910622233276</v>
      </c>
      <c r="Y50" s="51">
        <f t="shared" si="8"/>
        <v>2531.6954589192756</v>
      </c>
    </row>
    <row r="51" spans="1:25" ht="14.25">
      <c r="A51" s="103" t="s">
        <v>82</v>
      </c>
      <c r="B51" s="96" t="s">
        <v>36</v>
      </c>
      <c r="C51" s="6">
        <f>VLOOKUP(B51,площадь!A:B,2,0)</f>
        <v>66.2</v>
      </c>
      <c r="D51" s="7"/>
      <c r="E51" s="6">
        <f t="shared" si="0"/>
        <v>122</v>
      </c>
      <c r="F51" s="6">
        <v>30</v>
      </c>
      <c r="G51" s="6">
        <v>31</v>
      </c>
      <c r="H51" s="6">
        <v>30</v>
      </c>
      <c r="I51" s="6">
        <v>31</v>
      </c>
      <c r="J51" s="51">
        <f>VLOOKUP(B51,'общие показания'!A:O,15,0)</f>
        <v>1.4498669373698954</v>
      </c>
      <c r="K51" s="55">
        <v>0</v>
      </c>
      <c r="L51" s="55">
        <f t="shared" si="1"/>
        <v>0.33726997617394516</v>
      </c>
      <c r="M51" s="55">
        <f t="shared" si="2"/>
        <v>0.5131142129432078</v>
      </c>
      <c r="N51" s="55">
        <f t="shared" si="3"/>
        <v>0.5994827482527424</v>
      </c>
      <c r="O51" s="58">
        <f t="shared" si="4"/>
        <v>0</v>
      </c>
      <c r="P51" s="58"/>
      <c r="Q51" s="55"/>
      <c r="R51" s="55">
        <f t="shared" si="5"/>
        <v>0.0402576291100116</v>
      </c>
      <c r="S51" s="55">
        <f t="shared" si="6"/>
        <v>0.061246962774680454</v>
      </c>
      <c r="T51" s="55">
        <f t="shared" si="7"/>
        <v>0.07155618893441754</v>
      </c>
      <c r="U51" s="51">
        <f t="shared" si="9"/>
        <v>0</v>
      </c>
      <c r="V51" s="51">
        <f t="shared" si="10"/>
        <v>878.0839065778495</v>
      </c>
      <c r="W51" s="51">
        <f t="shared" si="11"/>
        <v>1335.895171378722</v>
      </c>
      <c r="X51" s="51">
        <f t="shared" si="12"/>
        <v>1560.7560432248715</v>
      </c>
      <c r="Y51" s="51">
        <f t="shared" si="8"/>
        <v>3774.735121181443</v>
      </c>
    </row>
    <row r="52" spans="1:25" ht="14.25">
      <c r="A52" s="103" t="s">
        <v>395</v>
      </c>
      <c r="B52" s="96" t="s">
        <v>396</v>
      </c>
      <c r="C52" s="6">
        <f>VLOOKUP(B52,площадь!A:B,2,0)</f>
        <v>66.2</v>
      </c>
      <c r="D52" s="7"/>
      <c r="E52" s="6">
        <f t="shared" si="0"/>
        <v>122</v>
      </c>
      <c r="F52" s="6">
        <v>30</v>
      </c>
      <c r="G52" s="6">
        <v>31</v>
      </c>
      <c r="H52" s="6">
        <v>30</v>
      </c>
      <c r="I52" s="6">
        <v>31</v>
      </c>
      <c r="J52" s="51">
        <f>VLOOKUP(B52,'общие показания'!A:O,15,0)</f>
        <v>1.4498669373698954</v>
      </c>
      <c r="K52" s="55">
        <v>0</v>
      </c>
      <c r="L52" s="55">
        <f t="shared" si="1"/>
        <v>0.33726997617394516</v>
      </c>
      <c r="M52" s="55">
        <f t="shared" si="2"/>
        <v>0.5131142129432078</v>
      </c>
      <c r="N52" s="55">
        <f t="shared" si="3"/>
        <v>0.5994827482527424</v>
      </c>
      <c r="O52" s="58">
        <f t="shared" si="4"/>
        <v>0</v>
      </c>
      <c r="P52" s="58"/>
      <c r="Q52" s="55"/>
      <c r="R52" s="55">
        <f t="shared" si="5"/>
        <v>0.0402576291100116</v>
      </c>
      <c r="S52" s="55">
        <f t="shared" si="6"/>
        <v>0.061246962774680454</v>
      </c>
      <c r="T52" s="55">
        <f t="shared" si="7"/>
        <v>0.07155618893441754</v>
      </c>
      <c r="U52" s="51">
        <f t="shared" si="9"/>
        <v>0</v>
      </c>
      <c r="V52" s="51">
        <f t="shared" si="10"/>
        <v>878.0839065778495</v>
      </c>
      <c r="W52" s="51">
        <f t="shared" si="11"/>
        <v>1335.895171378722</v>
      </c>
      <c r="X52" s="51">
        <f t="shared" si="12"/>
        <v>1560.7560432248715</v>
      </c>
      <c r="Y52" s="51">
        <f t="shared" si="8"/>
        <v>3774.735121181443</v>
      </c>
    </row>
    <row r="53" spans="1:25" ht="14.25">
      <c r="A53" s="103" t="s">
        <v>397</v>
      </c>
      <c r="B53" s="96" t="s">
        <v>398</v>
      </c>
      <c r="C53" s="6">
        <f>VLOOKUP(B53,площадь!A:B,2,0)</f>
        <v>44.4</v>
      </c>
      <c r="D53" s="7"/>
      <c r="E53" s="6">
        <f t="shared" si="0"/>
        <v>122</v>
      </c>
      <c r="F53" s="6">
        <v>30</v>
      </c>
      <c r="G53" s="6">
        <v>31</v>
      </c>
      <c r="H53" s="6">
        <v>30</v>
      </c>
      <c r="I53" s="6">
        <v>31</v>
      </c>
      <c r="J53" s="51">
        <f>VLOOKUP(B53,'общие показания'!A:O,15,0)</f>
        <v>0.9724183084474827</v>
      </c>
      <c r="K53" s="55">
        <v>0</v>
      </c>
      <c r="L53" s="55">
        <f t="shared" si="1"/>
        <v>0.22620524081757046</v>
      </c>
      <c r="M53" s="55">
        <f t="shared" si="2"/>
        <v>0.34414306729121485</v>
      </c>
      <c r="N53" s="55">
        <f t="shared" si="3"/>
        <v>0.4020700003386973</v>
      </c>
      <c r="O53" s="58">
        <f t="shared" si="4"/>
        <v>0</v>
      </c>
      <c r="P53" s="58"/>
      <c r="Q53" s="55"/>
      <c r="R53" s="55">
        <f t="shared" si="5"/>
        <v>0.02700058508284766</v>
      </c>
      <c r="S53" s="55">
        <f t="shared" si="6"/>
        <v>0.041078023371537944</v>
      </c>
      <c r="T53" s="55">
        <f t="shared" si="7"/>
        <v>0.04799236840918638</v>
      </c>
      <c r="U53" s="51">
        <f t="shared" si="9"/>
        <v>0</v>
      </c>
      <c r="V53" s="51">
        <f t="shared" si="10"/>
        <v>588.9263663452646</v>
      </c>
      <c r="W53" s="51">
        <f t="shared" si="11"/>
        <v>895.9780303506835</v>
      </c>
      <c r="X53" s="51">
        <f t="shared" si="12"/>
        <v>1046.7910622233276</v>
      </c>
      <c r="Y53" s="51">
        <f t="shared" si="8"/>
        <v>2531.6954589192756</v>
      </c>
    </row>
    <row r="54" spans="1:25" ht="14.25">
      <c r="A54" s="103" t="s">
        <v>108</v>
      </c>
      <c r="B54" s="96" t="s">
        <v>42</v>
      </c>
      <c r="C54" s="6">
        <f>VLOOKUP(B54,площадь!A:B,2,0)</f>
        <v>44.4</v>
      </c>
      <c r="D54" s="7"/>
      <c r="E54" s="6">
        <f t="shared" si="0"/>
        <v>122</v>
      </c>
      <c r="F54" s="6">
        <v>30</v>
      </c>
      <c r="G54" s="6">
        <v>31</v>
      </c>
      <c r="H54" s="6">
        <v>30</v>
      </c>
      <c r="I54" s="6">
        <v>31</v>
      </c>
      <c r="J54" s="51">
        <f>VLOOKUP(B54,'общие показания'!A:O,15,0)</f>
        <v>0.9724183084474827</v>
      </c>
      <c r="K54" s="55">
        <v>0</v>
      </c>
      <c r="L54" s="55">
        <f t="shared" si="1"/>
        <v>0.22620524081757046</v>
      </c>
      <c r="M54" s="55">
        <f t="shared" si="2"/>
        <v>0.34414306729121485</v>
      </c>
      <c r="N54" s="55">
        <f t="shared" si="3"/>
        <v>0.4020700003386973</v>
      </c>
      <c r="O54" s="58">
        <f t="shared" si="4"/>
        <v>0</v>
      </c>
      <c r="P54" s="58"/>
      <c r="Q54" s="55"/>
      <c r="R54" s="55">
        <f t="shared" si="5"/>
        <v>0.02700058508284766</v>
      </c>
      <c r="S54" s="55">
        <f t="shared" si="6"/>
        <v>0.041078023371537944</v>
      </c>
      <c r="T54" s="55">
        <f t="shared" si="7"/>
        <v>0.04799236840918638</v>
      </c>
      <c r="U54" s="51">
        <f t="shared" si="9"/>
        <v>0</v>
      </c>
      <c r="V54" s="51">
        <f t="shared" si="10"/>
        <v>588.9263663452646</v>
      </c>
      <c r="W54" s="51">
        <f t="shared" si="11"/>
        <v>895.9780303506835</v>
      </c>
      <c r="X54" s="51">
        <f t="shared" si="12"/>
        <v>1046.7910622233276</v>
      </c>
      <c r="Y54" s="51">
        <f t="shared" si="8"/>
        <v>2531.6954589192756</v>
      </c>
    </row>
    <row r="55" spans="1:25" ht="14.25">
      <c r="A55" s="103" t="s">
        <v>109</v>
      </c>
      <c r="B55" s="96" t="s">
        <v>13</v>
      </c>
      <c r="C55" s="6">
        <f>VLOOKUP(B55,площадь!A:B,2,0)</f>
        <v>66.2</v>
      </c>
      <c r="D55" s="7"/>
      <c r="E55" s="6">
        <f t="shared" si="0"/>
        <v>122</v>
      </c>
      <c r="F55" s="6">
        <v>30</v>
      </c>
      <c r="G55" s="6">
        <v>31</v>
      </c>
      <c r="H55" s="6">
        <v>30</v>
      </c>
      <c r="I55" s="6">
        <v>31</v>
      </c>
      <c r="J55" s="51">
        <f>VLOOKUP(B55,'общие показания'!A:O,15,0)</f>
        <v>1.4498669373698954</v>
      </c>
      <c r="K55" s="55">
        <v>0</v>
      </c>
      <c r="L55" s="55">
        <f t="shared" si="1"/>
        <v>0.33726997617394516</v>
      </c>
      <c r="M55" s="55">
        <f t="shared" si="2"/>
        <v>0.5131142129432078</v>
      </c>
      <c r="N55" s="55">
        <f t="shared" si="3"/>
        <v>0.5994827482527424</v>
      </c>
      <c r="O55" s="58">
        <f t="shared" si="4"/>
        <v>0</v>
      </c>
      <c r="P55" s="58"/>
      <c r="Q55" s="55"/>
      <c r="R55" s="55">
        <f t="shared" si="5"/>
        <v>0.0402576291100116</v>
      </c>
      <c r="S55" s="55">
        <f t="shared" si="6"/>
        <v>0.061246962774680454</v>
      </c>
      <c r="T55" s="55">
        <f t="shared" si="7"/>
        <v>0.07155618893441754</v>
      </c>
      <c r="U55" s="51">
        <f t="shared" si="9"/>
        <v>0</v>
      </c>
      <c r="V55" s="51">
        <f t="shared" si="10"/>
        <v>878.0839065778495</v>
      </c>
      <c r="W55" s="51">
        <f t="shared" si="11"/>
        <v>1335.895171378722</v>
      </c>
      <c r="X55" s="51">
        <f t="shared" si="12"/>
        <v>1560.7560432248715</v>
      </c>
      <c r="Y55" s="51">
        <f t="shared" si="8"/>
        <v>3774.735121181443</v>
      </c>
    </row>
    <row r="56" spans="1:25" ht="14.25">
      <c r="A56" s="103" t="s">
        <v>331</v>
      </c>
      <c r="B56" s="96" t="s">
        <v>332</v>
      </c>
      <c r="C56" s="6">
        <f>VLOOKUP(B56,площадь!A:B,2,0)</f>
        <v>66.2</v>
      </c>
      <c r="D56" s="7"/>
      <c r="E56" s="6">
        <f t="shared" si="0"/>
        <v>122</v>
      </c>
      <c r="F56" s="6">
        <v>30</v>
      </c>
      <c r="G56" s="6">
        <v>31</v>
      </c>
      <c r="H56" s="6">
        <v>30</v>
      </c>
      <c r="I56" s="6">
        <v>31</v>
      </c>
      <c r="J56" s="51">
        <f>VLOOKUP(B56,'общие показания'!A:O,15,0)</f>
        <v>1.3549999999999969</v>
      </c>
      <c r="K56" s="55">
        <v>0</v>
      </c>
      <c r="L56" s="55">
        <f t="shared" si="1"/>
        <v>0.31520190297235734</v>
      </c>
      <c r="M56" s="55">
        <f t="shared" si="2"/>
        <v>0.47954039134052284</v>
      </c>
      <c r="N56" s="55">
        <f t="shared" si="3"/>
        <v>0.5602577056871166</v>
      </c>
      <c r="O56" s="58">
        <f t="shared" si="4"/>
        <v>0</v>
      </c>
      <c r="P56" s="58"/>
      <c r="Q56" s="55"/>
      <c r="R56" s="55">
        <f t="shared" si="5"/>
        <v>0.0402576291100116</v>
      </c>
      <c r="S56" s="55">
        <f t="shared" si="6"/>
        <v>0.061246962774680454</v>
      </c>
      <c r="T56" s="55">
        <f t="shared" si="7"/>
        <v>0.07155618893441754</v>
      </c>
      <c r="U56" s="51">
        <f t="shared" si="9"/>
        <v>0</v>
      </c>
      <c r="V56" s="51">
        <f t="shared" si="10"/>
        <v>826.7562164797403</v>
      </c>
      <c r="W56" s="51">
        <f t="shared" si="11"/>
        <v>1257.8064911894692</v>
      </c>
      <c r="X56" s="51">
        <f t="shared" si="12"/>
        <v>1469.5233012223339</v>
      </c>
      <c r="Y56" s="51">
        <f t="shared" si="8"/>
        <v>3554.0860088915433</v>
      </c>
    </row>
    <row r="57" spans="1:25" ht="14.25">
      <c r="A57" s="103" t="s">
        <v>335</v>
      </c>
      <c r="B57" s="96" t="s">
        <v>336</v>
      </c>
      <c r="C57" s="6">
        <f>VLOOKUP(B57,площадь!A:B,2,0)</f>
        <v>44.4</v>
      </c>
      <c r="D57" s="7"/>
      <c r="E57" s="6">
        <f t="shared" si="0"/>
        <v>122</v>
      </c>
      <c r="F57" s="6">
        <v>30</v>
      </c>
      <c r="G57" s="6">
        <v>31</v>
      </c>
      <c r="H57" s="6">
        <v>30</v>
      </c>
      <c r="I57" s="6">
        <v>31</v>
      </c>
      <c r="J57" s="51">
        <f>VLOOKUP(B57,'общие показания'!A:O,15,0)</f>
        <v>1.4819999999999993</v>
      </c>
      <c r="K57" s="55">
        <v>0</v>
      </c>
      <c r="L57" s="55">
        <f t="shared" si="1"/>
        <v>0.344744811959435</v>
      </c>
      <c r="M57" s="55">
        <f t="shared" si="2"/>
        <v>0.5244862435178274</v>
      </c>
      <c r="N57" s="55">
        <f t="shared" si="3"/>
        <v>0.6127689445227368</v>
      </c>
      <c r="O57" s="58">
        <f t="shared" si="4"/>
        <v>0</v>
      </c>
      <c r="P57" s="58"/>
      <c r="Q57" s="55"/>
      <c r="R57" s="55">
        <f t="shared" si="5"/>
        <v>0.02700058508284766</v>
      </c>
      <c r="S57" s="55">
        <f t="shared" si="6"/>
        <v>0.041078023371537944</v>
      </c>
      <c r="T57" s="55">
        <f t="shared" si="7"/>
        <v>0.04799236840918638</v>
      </c>
      <c r="U57" s="51">
        <f t="shared" si="9"/>
        <v>0</v>
      </c>
      <c r="V57" s="51">
        <f t="shared" si="10"/>
        <v>864.6351840727044</v>
      </c>
      <c r="W57" s="51">
        <f t="shared" si="11"/>
        <v>1315.4346170726371</v>
      </c>
      <c r="X57" s="51">
        <f t="shared" si="12"/>
        <v>1536.8515225221015</v>
      </c>
      <c r="Y57" s="51">
        <f t="shared" si="8"/>
        <v>3716.921323667443</v>
      </c>
    </row>
    <row r="58" spans="1:25" ht="14.25">
      <c r="A58" s="103" t="s">
        <v>62</v>
      </c>
      <c r="B58" s="96" t="s">
        <v>19</v>
      </c>
      <c r="C58" s="6">
        <f>VLOOKUP(B58,площадь!A:B,2,0)</f>
        <v>44.4</v>
      </c>
      <c r="D58" s="7"/>
      <c r="E58" s="6">
        <f t="shared" si="0"/>
        <v>122</v>
      </c>
      <c r="F58" s="6">
        <v>30</v>
      </c>
      <c r="G58" s="6">
        <v>31</v>
      </c>
      <c r="H58" s="6">
        <v>30</v>
      </c>
      <c r="I58" s="6">
        <v>31</v>
      </c>
      <c r="J58" s="51">
        <f>VLOOKUP(B58,'общие показания'!A:O,15,0)</f>
        <v>0.9724183084474827</v>
      </c>
      <c r="K58" s="55">
        <v>0</v>
      </c>
      <c r="L58" s="55">
        <f t="shared" si="1"/>
        <v>0.22620524081757046</v>
      </c>
      <c r="M58" s="55">
        <f t="shared" si="2"/>
        <v>0.34414306729121485</v>
      </c>
      <c r="N58" s="55">
        <f t="shared" si="3"/>
        <v>0.4020700003386973</v>
      </c>
      <c r="O58" s="58">
        <f t="shared" si="4"/>
        <v>0</v>
      </c>
      <c r="P58" s="58"/>
      <c r="Q58" s="55"/>
      <c r="R58" s="55">
        <f t="shared" si="5"/>
        <v>0.02700058508284766</v>
      </c>
      <c r="S58" s="55">
        <f t="shared" si="6"/>
        <v>0.041078023371537944</v>
      </c>
      <c r="T58" s="55">
        <f t="shared" si="7"/>
        <v>0.04799236840918638</v>
      </c>
      <c r="U58" s="51">
        <f t="shared" si="9"/>
        <v>0</v>
      </c>
      <c r="V58" s="51">
        <f t="shared" si="10"/>
        <v>588.9263663452646</v>
      </c>
      <c r="W58" s="51">
        <f t="shared" si="11"/>
        <v>895.9780303506835</v>
      </c>
      <c r="X58" s="51">
        <f t="shared" si="12"/>
        <v>1046.7910622233276</v>
      </c>
      <c r="Y58" s="51">
        <f t="shared" si="8"/>
        <v>2531.6954589192756</v>
      </c>
    </row>
    <row r="59" spans="1:25" ht="14.25">
      <c r="A59" s="103" t="s">
        <v>208</v>
      </c>
      <c r="B59" s="96" t="s">
        <v>209</v>
      </c>
      <c r="C59" s="6">
        <f>VLOOKUP(B59,площадь!A:B,2,0)</f>
        <v>66.2</v>
      </c>
      <c r="D59" s="7"/>
      <c r="E59" s="6">
        <f t="shared" si="0"/>
        <v>122</v>
      </c>
      <c r="F59" s="6">
        <v>30</v>
      </c>
      <c r="G59" s="6">
        <v>31</v>
      </c>
      <c r="H59" s="6">
        <v>30</v>
      </c>
      <c r="I59" s="6">
        <v>31</v>
      </c>
      <c r="J59" s="51">
        <f>VLOOKUP(B59,'общие показания'!A:O,15,0)</f>
        <v>1.4498669373698954</v>
      </c>
      <c r="K59" s="55">
        <v>0</v>
      </c>
      <c r="L59" s="55">
        <f t="shared" si="1"/>
        <v>0.33726997617394516</v>
      </c>
      <c r="M59" s="55">
        <f t="shared" si="2"/>
        <v>0.5131142129432078</v>
      </c>
      <c r="N59" s="55">
        <f t="shared" si="3"/>
        <v>0.5994827482527424</v>
      </c>
      <c r="O59" s="58">
        <f t="shared" si="4"/>
        <v>0</v>
      </c>
      <c r="P59" s="58"/>
      <c r="Q59" s="55"/>
      <c r="R59" s="55">
        <f t="shared" si="5"/>
        <v>0.0402576291100116</v>
      </c>
      <c r="S59" s="55">
        <f t="shared" si="6"/>
        <v>0.061246962774680454</v>
      </c>
      <c r="T59" s="55">
        <f t="shared" si="7"/>
        <v>0.07155618893441754</v>
      </c>
      <c r="U59" s="51">
        <f t="shared" si="9"/>
        <v>0</v>
      </c>
      <c r="V59" s="51">
        <f t="shared" si="10"/>
        <v>878.0839065778495</v>
      </c>
      <c r="W59" s="51">
        <f t="shared" si="11"/>
        <v>1335.895171378722</v>
      </c>
      <c r="X59" s="51">
        <f t="shared" si="12"/>
        <v>1560.7560432248715</v>
      </c>
      <c r="Y59" s="51">
        <f t="shared" si="8"/>
        <v>3774.735121181443</v>
      </c>
    </row>
    <row r="60" spans="1:25" ht="14.25">
      <c r="A60" s="103" t="s">
        <v>343</v>
      </c>
      <c r="B60" s="96" t="s">
        <v>344</v>
      </c>
      <c r="C60" s="6">
        <f>VLOOKUP(B60,площадь!A:B,2,0)</f>
        <v>66.2</v>
      </c>
      <c r="D60" s="7"/>
      <c r="E60" s="6">
        <f t="shared" si="0"/>
        <v>122</v>
      </c>
      <c r="F60" s="6">
        <v>30</v>
      </c>
      <c r="G60" s="6">
        <v>31</v>
      </c>
      <c r="H60" s="6">
        <v>30</v>
      </c>
      <c r="I60" s="6">
        <v>31</v>
      </c>
      <c r="J60" s="51">
        <f>VLOOKUP(B60,'общие показания'!A:O,15,0)</f>
        <v>2.6769999999999996</v>
      </c>
      <c r="K60" s="55">
        <v>0</v>
      </c>
      <c r="L60" s="55">
        <f t="shared" si="1"/>
        <v>0.6227273020346881</v>
      </c>
      <c r="M60" s="55">
        <f t="shared" si="2"/>
        <v>0.9474019392019059</v>
      </c>
      <c r="N60" s="55">
        <f t="shared" si="3"/>
        <v>1.1068707587634055</v>
      </c>
      <c r="O60" s="58">
        <f t="shared" si="4"/>
        <v>0</v>
      </c>
      <c r="P60" s="58"/>
      <c r="Q60" s="55"/>
      <c r="R60" s="55">
        <f t="shared" si="5"/>
        <v>0.0402576291100116</v>
      </c>
      <c r="S60" s="55">
        <f t="shared" si="6"/>
        <v>0.061246962774680454</v>
      </c>
      <c r="T60" s="55">
        <f t="shared" si="7"/>
        <v>0.07155618893441754</v>
      </c>
      <c r="U60" s="51">
        <f t="shared" si="9"/>
        <v>0</v>
      </c>
      <c r="V60" s="51">
        <f t="shared" si="10"/>
        <v>1542.0233916508341</v>
      </c>
      <c r="W60" s="51">
        <f t="shared" si="11"/>
        <v>2345.9963081293026</v>
      </c>
      <c r="X60" s="51">
        <f t="shared" si="12"/>
        <v>2740.879669111413</v>
      </c>
      <c r="Y60" s="51">
        <f t="shared" si="8"/>
        <v>6628.89936889155</v>
      </c>
    </row>
    <row r="61" spans="1:25" ht="14.25">
      <c r="A61" s="103" t="s">
        <v>347</v>
      </c>
      <c r="B61" s="96" t="s">
        <v>348</v>
      </c>
      <c r="C61" s="6">
        <f>VLOOKUP(B61,площадь!A:B,2,0)</f>
        <v>66.2</v>
      </c>
      <c r="D61" s="7"/>
      <c r="E61" s="6">
        <f t="shared" si="0"/>
        <v>122</v>
      </c>
      <c r="F61" s="6">
        <v>30</v>
      </c>
      <c r="G61" s="6">
        <v>31</v>
      </c>
      <c r="H61" s="6">
        <v>30</v>
      </c>
      <c r="I61" s="6">
        <v>31</v>
      </c>
      <c r="J61" s="51">
        <f>VLOOKUP(B61,'общие показания'!A:O,15,0)</f>
        <v>1.4498669373698954</v>
      </c>
      <c r="K61" s="55">
        <v>0</v>
      </c>
      <c r="L61" s="55">
        <f t="shared" si="1"/>
        <v>0.33726997617394516</v>
      </c>
      <c r="M61" s="55">
        <f t="shared" si="2"/>
        <v>0.5131142129432078</v>
      </c>
      <c r="N61" s="55">
        <f t="shared" si="3"/>
        <v>0.5994827482527424</v>
      </c>
      <c r="O61" s="58">
        <f t="shared" si="4"/>
        <v>0</v>
      </c>
      <c r="P61" s="58"/>
      <c r="Q61" s="55"/>
      <c r="R61" s="55">
        <f t="shared" si="5"/>
        <v>0.0402576291100116</v>
      </c>
      <c r="S61" s="55">
        <f t="shared" si="6"/>
        <v>0.061246962774680454</v>
      </c>
      <c r="T61" s="55">
        <f t="shared" si="7"/>
        <v>0.07155618893441754</v>
      </c>
      <c r="U61" s="51">
        <f t="shared" si="9"/>
        <v>0</v>
      </c>
      <c r="V61" s="51">
        <f t="shared" si="10"/>
        <v>878.0839065778495</v>
      </c>
      <c r="W61" s="51">
        <f t="shared" si="11"/>
        <v>1335.895171378722</v>
      </c>
      <c r="X61" s="51">
        <f t="shared" si="12"/>
        <v>1560.7560432248715</v>
      </c>
      <c r="Y61" s="51">
        <f t="shared" si="8"/>
        <v>3774.735121181443</v>
      </c>
    </row>
    <row r="62" spans="1:25" ht="14.25">
      <c r="A62" s="103" t="s">
        <v>351</v>
      </c>
      <c r="B62" s="96" t="s">
        <v>352</v>
      </c>
      <c r="C62" s="6">
        <f>VLOOKUP(B62,площадь!A:B,2,0)</f>
        <v>44.4</v>
      </c>
      <c r="D62" s="7"/>
      <c r="E62" s="6">
        <f t="shared" si="0"/>
        <v>122</v>
      </c>
      <c r="F62" s="6">
        <v>30</v>
      </c>
      <c r="G62" s="6">
        <v>31</v>
      </c>
      <c r="H62" s="6">
        <v>30</v>
      </c>
      <c r="I62" s="6">
        <v>31</v>
      </c>
      <c r="J62" s="51">
        <f>VLOOKUP(B62,'общие показания'!A:O,15,0)</f>
        <v>1.0279999999999996</v>
      </c>
      <c r="K62" s="55">
        <v>0</v>
      </c>
      <c r="L62" s="55">
        <f t="shared" si="1"/>
        <v>0.2391347278638996</v>
      </c>
      <c r="M62" s="55">
        <f t="shared" si="2"/>
        <v>0.36381366959266304</v>
      </c>
      <c r="N62" s="55">
        <f t="shared" si="3"/>
        <v>0.4250516025434369</v>
      </c>
      <c r="O62" s="58">
        <f t="shared" si="4"/>
        <v>0</v>
      </c>
      <c r="P62" s="58"/>
      <c r="Q62" s="55"/>
      <c r="R62" s="55">
        <f t="shared" si="5"/>
        <v>0.02700058508284766</v>
      </c>
      <c r="S62" s="55">
        <f t="shared" si="6"/>
        <v>0.041078023371537944</v>
      </c>
      <c r="T62" s="55">
        <f t="shared" si="7"/>
        <v>0.04799236840918638</v>
      </c>
      <c r="U62" s="51">
        <f t="shared" si="9"/>
        <v>0</v>
      </c>
      <c r="V62" s="51">
        <f t="shared" si="10"/>
        <v>618.9988016765806</v>
      </c>
      <c r="W62" s="51">
        <f t="shared" si="11"/>
        <v>941.7294908315758</v>
      </c>
      <c r="X62" s="51">
        <f t="shared" si="12"/>
        <v>1100.2435111592874</v>
      </c>
      <c r="Y62" s="51">
        <f t="shared" si="8"/>
        <v>2660.971803667444</v>
      </c>
    </row>
    <row r="63" spans="1:25" ht="14.25">
      <c r="A63" s="103" t="s">
        <v>357</v>
      </c>
      <c r="B63" s="96" t="s">
        <v>358</v>
      </c>
      <c r="C63" s="6">
        <f>VLOOKUP(B63,площадь!A:B,2,0)</f>
        <v>44.4</v>
      </c>
      <c r="D63" s="7"/>
      <c r="E63" s="6">
        <f t="shared" si="0"/>
        <v>122</v>
      </c>
      <c r="F63" s="6">
        <v>30</v>
      </c>
      <c r="G63" s="6">
        <v>31</v>
      </c>
      <c r="H63" s="6">
        <v>30</v>
      </c>
      <c r="I63" s="6">
        <v>31</v>
      </c>
      <c r="J63" s="51">
        <f>VLOOKUP(B63,'общие показания'!A:O,15,0)</f>
        <v>0.9724183084474827</v>
      </c>
      <c r="K63" s="55">
        <v>0</v>
      </c>
      <c r="L63" s="55">
        <f t="shared" si="1"/>
        <v>0.22620524081757046</v>
      </c>
      <c r="M63" s="55">
        <f t="shared" si="2"/>
        <v>0.34414306729121485</v>
      </c>
      <c r="N63" s="55">
        <f t="shared" si="3"/>
        <v>0.4020700003386973</v>
      </c>
      <c r="O63" s="58">
        <f t="shared" si="4"/>
        <v>0</v>
      </c>
      <c r="P63" s="58"/>
      <c r="Q63" s="55"/>
      <c r="R63" s="55">
        <f t="shared" si="5"/>
        <v>0.02700058508284766</v>
      </c>
      <c r="S63" s="55">
        <f t="shared" si="6"/>
        <v>0.041078023371537944</v>
      </c>
      <c r="T63" s="55">
        <f t="shared" si="7"/>
        <v>0.04799236840918638</v>
      </c>
      <c r="U63" s="51">
        <f t="shared" si="9"/>
        <v>0</v>
      </c>
      <c r="V63" s="51">
        <f t="shared" si="10"/>
        <v>588.9263663452646</v>
      </c>
      <c r="W63" s="51">
        <f t="shared" si="11"/>
        <v>895.9780303506835</v>
      </c>
      <c r="X63" s="51">
        <f t="shared" si="12"/>
        <v>1046.7910622233276</v>
      </c>
      <c r="Y63" s="51">
        <f t="shared" si="8"/>
        <v>2531.6954589192756</v>
      </c>
    </row>
    <row r="64" spans="1:25" ht="14.25">
      <c r="A64" s="103" t="s">
        <v>361</v>
      </c>
      <c r="B64" s="96" t="s">
        <v>362</v>
      </c>
      <c r="C64" s="6">
        <f>VLOOKUP(B64,площадь!A:B,2,0)</f>
        <v>53.9</v>
      </c>
      <c r="D64" s="7"/>
      <c r="E64" s="6">
        <f t="shared" si="0"/>
        <v>122</v>
      </c>
      <c r="F64" s="6">
        <v>30</v>
      </c>
      <c r="G64" s="6">
        <v>31</v>
      </c>
      <c r="H64" s="6">
        <v>30</v>
      </c>
      <c r="I64" s="6">
        <v>31</v>
      </c>
      <c r="J64" s="51">
        <f>VLOOKUP(B64,'общие показания'!A:O,15,0)</f>
        <v>1.3290000000000006</v>
      </c>
      <c r="K64" s="55">
        <v>0</v>
      </c>
      <c r="L64" s="55">
        <f t="shared" si="1"/>
        <v>0.30915374837657866</v>
      </c>
      <c r="M64" s="55">
        <f t="shared" si="2"/>
        <v>0.47033887829635174</v>
      </c>
      <c r="N64" s="55">
        <f t="shared" si="3"/>
        <v>0.5495073733270702</v>
      </c>
      <c r="O64" s="58">
        <f t="shared" si="4"/>
        <v>0</v>
      </c>
      <c r="P64" s="58"/>
      <c r="Q64" s="55"/>
      <c r="R64" s="55">
        <f t="shared" si="5"/>
        <v>0.03277773729652002</v>
      </c>
      <c r="S64" s="55">
        <f t="shared" si="6"/>
        <v>0.04986724008391656</v>
      </c>
      <c r="T64" s="55">
        <f t="shared" si="7"/>
        <v>0.058261005794034815</v>
      </c>
      <c r="U64" s="51">
        <f t="shared" si="9"/>
        <v>0</v>
      </c>
      <c r="V64" s="51">
        <f t="shared" si="10"/>
        <v>795.2916038973468</v>
      </c>
      <c r="W64" s="51">
        <f t="shared" si="11"/>
        <v>1209.9370066182985</v>
      </c>
      <c r="X64" s="51">
        <f t="shared" si="12"/>
        <v>1413.596317630196</v>
      </c>
      <c r="Y64" s="51">
        <f t="shared" si="8"/>
        <v>3418.824928145841</v>
      </c>
    </row>
    <row r="65" spans="1:25" ht="14.25">
      <c r="A65" s="103" t="s">
        <v>365</v>
      </c>
      <c r="B65" s="96" t="s">
        <v>366</v>
      </c>
      <c r="C65" s="6">
        <f>VLOOKUP(B65,площадь!A:B,2,0)</f>
        <v>66.2</v>
      </c>
      <c r="D65" s="7"/>
      <c r="E65" s="6">
        <f t="shared" si="0"/>
        <v>122</v>
      </c>
      <c r="F65" s="6">
        <v>30</v>
      </c>
      <c r="G65" s="6">
        <v>31</v>
      </c>
      <c r="H65" s="6">
        <v>30</v>
      </c>
      <c r="I65" s="6">
        <v>31</v>
      </c>
      <c r="J65" s="51">
        <f>VLOOKUP(B65,'общие показания'!A:O,15,0)</f>
        <v>1.4498669373698954</v>
      </c>
      <c r="K65" s="55">
        <v>0</v>
      </c>
      <c r="L65" s="55">
        <f t="shared" si="1"/>
        <v>0.33726997617394516</v>
      </c>
      <c r="M65" s="55">
        <f t="shared" si="2"/>
        <v>0.5131142129432078</v>
      </c>
      <c r="N65" s="55">
        <f t="shared" si="3"/>
        <v>0.5994827482527424</v>
      </c>
      <c r="O65" s="58">
        <f t="shared" si="4"/>
        <v>0</v>
      </c>
      <c r="P65" s="58"/>
      <c r="Q65" s="55"/>
      <c r="R65" s="55">
        <f t="shared" si="5"/>
        <v>0.0402576291100116</v>
      </c>
      <c r="S65" s="55">
        <f t="shared" si="6"/>
        <v>0.061246962774680454</v>
      </c>
      <c r="T65" s="55">
        <f t="shared" si="7"/>
        <v>0.07155618893441754</v>
      </c>
      <c r="U65" s="51">
        <f t="shared" si="9"/>
        <v>0</v>
      </c>
      <c r="V65" s="51">
        <f t="shared" si="10"/>
        <v>878.0839065778495</v>
      </c>
      <c r="W65" s="51">
        <f t="shared" si="11"/>
        <v>1335.895171378722</v>
      </c>
      <c r="X65" s="51">
        <f t="shared" si="12"/>
        <v>1560.7560432248715</v>
      </c>
      <c r="Y65" s="51">
        <f t="shared" si="8"/>
        <v>3774.735121181443</v>
      </c>
    </row>
    <row r="66" spans="1:25" ht="14.25">
      <c r="A66" s="103" t="s">
        <v>367</v>
      </c>
      <c r="B66" s="96" t="s">
        <v>368</v>
      </c>
      <c r="C66" s="6">
        <f>VLOOKUP(B66,площадь!A:B,2,0)</f>
        <v>44.4</v>
      </c>
      <c r="D66" s="7"/>
      <c r="E66" s="6">
        <f t="shared" si="0"/>
        <v>122</v>
      </c>
      <c r="F66" s="6">
        <v>30</v>
      </c>
      <c r="G66" s="6">
        <v>31</v>
      </c>
      <c r="H66" s="6">
        <v>30</v>
      </c>
      <c r="I66" s="6">
        <v>31</v>
      </c>
      <c r="J66" s="51">
        <f>VLOOKUP(B66,'общие показания'!A:O,15,0)</f>
        <v>0.9724183084474827</v>
      </c>
      <c r="K66" s="55">
        <v>0</v>
      </c>
      <c r="L66" s="55">
        <f t="shared" si="1"/>
        <v>0.22620524081757046</v>
      </c>
      <c r="M66" s="55">
        <f t="shared" si="2"/>
        <v>0.34414306729121485</v>
      </c>
      <c r="N66" s="55">
        <f t="shared" si="3"/>
        <v>0.4020700003386973</v>
      </c>
      <c r="O66" s="58">
        <f t="shared" si="4"/>
        <v>0</v>
      </c>
      <c r="P66" s="58"/>
      <c r="Q66" s="55"/>
      <c r="R66" s="55">
        <f t="shared" si="5"/>
        <v>0.02700058508284766</v>
      </c>
      <c r="S66" s="55">
        <f t="shared" si="6"/>
        <v>0.041078023371537944</v>
      </c>
      <c r="T66" s="55">
        <f t="shared" si="7"/>
        <v>0.04799236840918638</v>
      </c>
      <c r="U66" s="51">
        <f t="shared" si="9"/>
        <v>0</v>
      </c>
      <c r="V66" s="51">
        <f t="shared" si="10"/>
        <v>588.9263663452646</v>
      </c>
      <c r="W66" s="51">
        <f t="shared" si="11"/>
        <v>895.9780303506835</v>
      </c>
      <c r="X66" s="51">
        <f t="shared" si="12"/>
        <v>1046.7910622233276</v>
      </c>
      <c r="Y66" s="51">
        <f t="shared" si="8"/>
        <v>2531.6954589192756</v>
      </c>
    </row>
    <row r="67" spans="1:25" ht="14.25">
      <c r="A67" s="103" t="s">
        <v>369</v>
      </c>
      <c r="B67" s="96" t="s">
        <v>370</v>
      </c>
      <c r="C67" s="6">
        <f>VLOOKUP(B67,площадь!A:B,2,0)</f>
        <v>44.4</v>
      </c>
      <c r="D67" s="7"/>
      <c r="E67" s="6">
        <f aca="true" t="shared" si="13" ref="E67:E130">SUM(F67:I67)</f>
        <v>122</v>
      </c>
      <c r="F67" s="6">
        <v>30</v>
      </c>
      <c r="G67" s="6">
        <v>31</v>
      </c>
      <c r="H67" s="6">
        <v>30</v>
      </c>
      <c r="I67" s="6">
        <v>31</v>
      </c>
      <c r="J67" s="51">
        <f>VLOOKUP(B67,'общие показания'!A:O,15,0)</f>
        <v>0.9724183084474827</v>
      </c>
      <c r="K67" s="55">
        <v>0</v>
      </c>
      <c r="L67" s="55">
        <f aca="true" t="shared" si="14" ref="L67:L130">J67*$L$1/31*G67</f>
        <v>0.22620524081757046</v>
      </c>
      <c r="M67" s="55">
        <f aca="true" t="shared" si="15" ref="M67:M130">J67*$M$1/30*H67</f>
        <v>0.34414306729121485</v>
      </c>
      <c r="N67" s="55">
        <f aca="true" t="shared" si="16" ref="N67:N130">J67*$N$1/31*I67</f>
        <v>0.4020700003386973</v>
      </c>
      <c r="O67" s="58">
        <f aca="true" t="shared" si="17" ref="O67:O130">K67+L67+M67+N67-J67</f>
        <v>0</v>
      </c>
      <c r="P67" s="58"/>
      <c r="Q67" s="55"/>
      <c r="R67" s="55">
        <f aca="true" t="shared" si="18" ref="R67:R130">$R$1*C67/31*G67</f>
        <v>0.02700058508284766</v>
      </c>
      <c r="S67" s="55">
        <f aca="true" t="shared" si="19" ref="S67:S130">$S$1*C67/30*H67</f>
        <v>0.041078023371537944</v>
      </c>
      <c r="T67" s="55">
        <f aca="true" t="shared" si="20" ref="T67:T130">$T$1*C67/31*I67</f>
        <v>0.04799236840918638</v>
      </c>
      <c r="U67" s="51">
        <f t="shared" si="9"/>
        <v>0</v>
      </c>
      <c r="V67" s="51">
        <f t="shared" si="10"/>
        <v>588.9263663452646</v>
      </c>
      <c r="W67" s="51">
        <f t="shared" si="11"/>
        <v>895.9780303506835</v>
      </c>
      <c r="X67" s="51">
        <f t="shared" si="12"/>
        <v>1046.7910622233276</v>
      </c>
      <c r="Y67" s="51">
        <f aca="true" t="shared" si="21" ref="Y67:Y130">SUM(U67:X67)</f>
        <v>2531.6954589192756</v>
      </c>
    </row>
    <row r="68" spans="1:25" ht="14.25">
      <c r="A68" s="103" t="s">
        <v>111</v>
      </c>
      <c r="B68" s="96" t="s">
        <v>23</v>
      </c>
      <c r="C68" s="6">
        <f>VLOOKUP(B68,площадь!A:B,2,0)</f>
        <v>87.1</v>
      </c>
      <c r="D68" s="7"/>
      <c r="E68" s="6">
        <f t="shared" si="13"/>
        <v>122</v>
      </c>
      <c r="F68" s="6">
        <v>30</v>
      </c>
      <c r="G68" s="6">
        <v>31</v>
      </c>
      <c r="H68" s="6">
        <v>30</v>
      </c>
      <c r="I68" s="6">
        <v>31</v>
      </c>
      <c r="J68" s="51">
        <f>VLOOKUP(B68,'общие показания'!A:O,15,0)</f>
        <v>1.9076043843643185</v>
      </c>
      <c r="K68" s="55">
        <v>0</v>
      </c>
      <c r="L68" s="55">
        <f t="shared" si="14"/>
        <v>0.44374947016239613</v>
      </c>
      <c r="M68" s="55">
        <f t="shared" si="15"/>
        <v>0.6751094856095678</v>
      </c>
      <c r="N68" s="55">
        <f t="shared" si="16"/>
        <v>0.7887454285923543</v>
      </c>
      <c r="O68" s="58">
        <f t="shared" si="17"/>
        <v>0</v>
      </c>
      <c r="P68" s="58"/>
      <c r="Q68" s="55"/>
      <c r="R68" s="55">
        <f t="shared" si="18"/>
        <v>0.05296736398009079</v>
      </c>
      <c r="S68" s="55">
        <f t="shared" si="19"/>
        <v>0.0805832395419134</v>
      </c>
      <c r="T68" s="55">
        <f t="shared" si="20"/>
        <v>0.09414719118108408</v>
      </c>
      <c r="U68" s="51">
        <f aca="true" t="shared" si="22" ref="U68:U131">K68*2325.88</f>
        <v>0</v>
      </c>
      <c r="V68" s="51">
        <f aca="true" t="shared" si="23" ref="V68:V131">(L68+R68)*2325.88</f>
        <v>1155.3037501953274</v>
      </c>
      <c r="W68" s="51">
        <f aca="true" t="shared" si="24" ref="W68:W131">(M68+S68)*2325.88</f>
        <v>1757.6505955753273</v>
      </c>
      <c r="X68" s="51">
        <f aca="true" t="shared" si="25" ref="X68:X131">(N68+T68)*2325.88</f>
        <v>2053.5022864786447</v>
      </c>
      <c r="Y68" s="51">
        <f t="shared" si="21"/>
        <v>4966.456632249299</v>
      </c>
    </row>
    <row r="69" spans="1:25" ht="14.25">
      <c r="A69" s="103" t="s">
        <v>85</v>
      </c>
      <c r="B69" s="96" t="s">
        <v>25</v>
      </c>
      <c r="C69" s="6">
        <f>VLOOKUP(B69,площадь!A:B,2,0)</f>
        <v>66.2</v>
      </c>
      <c r="D69" s="7"/>
      <c r="E69" s="6">
        <f t="shared" si="13"/>
        <v>122</v>
      </c>
      <c r="F69" s="6">
        <v>30</v>
      </c>
      <c r="G69" s="6">
        <v>31</v>
      </c>
      <c r="H69" s="6">
        <v>30</v>
      </c>
      <c r="I69" s="6">
        <v>31</v>
      </c>
      <c r="J69" s="51">
        <f>VLOOKUP(B69,'общие показания'!A:O,15,0)</f>
        <v>1.4498669373698954</v>
      </c>
      <c r="K69" s="55">
        <v>0</v>
      </c>
      <c r="L69" s="55">
        <f t="shared" si="14"/>
        <v>0.33726997617394516</v>
      </c>
      <c r="M69" s="55">
        <f t="shared" si="15"/>
        <v>0.5131142129432078</v>
      </c>
      <c r="N69" s="55">
        <f t="shared" si="16"/>
        <v>0.5994827482527424</v>
      </c>
      <c r="O69" s="58">
        <f t="shared" si="17"/>
        <v>0</v>
      </c>
      <c r="P69" s="58"/>
      <c r="Q69" s="55"/>
      <c r="R69" s="55">
        <f t="shared" si="18"/>
        <v>0.0402576291100116</v>
      </c>
      <c r="S69" s="55">
        <f t="shared" si="19"/>
        <v>0.061246962774680454</v>
      </c>
      <c r="T69" s="55">
        <f t="shared" si="20"/>
        <v>0.07155618893441754</v>
      </c>
      <c r="U69" s="51">
        <f t="shared" si="22"/>
        <v>0</v>
      </c>
      <c r="V69" s="51">
        <f t="shared" si="23"/>
        <v>878.0839065778495</v>
      </c>
      <c r="W69" s="51">
        <f t="shared" si="24"/>
        <v>1335.895171378722</v>
      </c>
      <c r="X69" s="51">
        <f t="shared" si="25"/>
        <v>1560.7560432248715</v>
      </c>
      <c r="Y69" s="51">
        <f t="shared" si="21"/>
        <v>3774.735121181443</v>
      </c>
    </row>
    <row r="70" spans="1:25" ht="14.25">
      <c r="A70" s="103" t="s">
        <v>213</v>
      </c>
      <c r="B70" s="96" t="s">
        <v>214</v>
      </c>
      <c r="C70" s="6">
        <f>VLOOKUP(B70,площадь!A:B,2,0)</f>
        <v>87.1</v>
      </c>
      <c r="D70" s="7"/>
      <c r="E70" s="6">
        <f t="shared" si="13"/>
        <v>122</v>
      </c>
      <c r="F70" s="6">
        <v>30</v>
      </c>
      <c r="G70" s="6">
        <v>31</v>
      </c>
      <c r="H70" s="6">
        <v>30</v>
      </c>
      <c r="I70" s="6">
        <v>31</v>
      </c>
      <c r="J70" s="51">
        <f>VLOOKUP(B70,'общие показания'!A:O,15,0)</f>
        <v>1.9076043843643185</v>
      </c>
      <c r="K70" s="55">
        <v>0</v>
      </c>
      <c r="L70" s="55">
        <f t="shared" si="14"/>
        <v>0.44374947016239613</v>
      </c>
      <c r="M70" s="55">
        <f t="shared" si="15"/>
        <v>0.6751094856095678</v>
      </c>
      <c r="N70" s="55">
        <f t="shared" si="16"/>
        <v>0.7887454285923543</v>
      </c>
      <c r="O70" s="58">
        <f t="shared" si="17"/>
        <v>0</v>
      </c>
      <c r="P70" s="58"/>
      <c r="Q70" s="55"/>
      <c r="R70" s="55">
        <f t="shared" si="18"/>
        <v>0.05296736398009079</v>
      </c>
      <c r="S70" s="55">
        <f t="shared" si="19"/>
        <v>0.0805832395419134</v>
      </c>
      <c r="T70" s="55">
        <f t="shared" si="20"/>
        <v>0.09414719118108408</v>
      </c>
      <c r="U70" s="51">
        <f t="shared" si="22"/>
        <v>0</v>
      </c>
      <c r="V70" s="51">
        <f t="shared" si="23"/>
        <v>1155.3037501953274</v>
      </c>
      <c r="W70" s="51">
        <f t="shared" si="24"/>
        <v>1757.6505955753273</v>
      </c>
      <c r="X70" s="51">
        <f t="shared" si="25"/>
        <v>2053.5022864786447</v>
      </c>
      <c r="Y70" s="51">
        <f t="shared" si="21"/>
        <v>4966.456632249299</v>
      </c>
    </row>
    <row r="71" spans="1:25" ht="14.25">
      <c r="A71" s="103" t="s">
        <v>375</v>
      </c>
      <c r="B71" s="96" t="s">
        <v>376</v>
      </c>
      <c r="C71" s="6">
        <f>VLOOKUP(B71,площадь!A:B,2,0)</f>
        <v>44.4</v>
      </c>
      <c r="D71" s="7"/>
      <c r="E71" s="6">
        <f t="shared" si="13"/>
        <v>122</v>
      </c>
      <c r="F71" s="6">
        <v>30</v>
      </c>
      <c r="G71" s="6">
        <v>31</v>
      </c>
      <c r="H71" s="6">
        <v>30</v>
      </c>
      <c r="I71" s="6">
        <v>31</v>
      </c>
      <c r="J71" s="51">
        <f>VLOOKUP(B71,'общие показания'!A:O,15,0)</f>
        <v>0</v>
      </c>
      <c r="K71" s="55">
        <v>0</v>
      </c>
      <c r="L71" s="55">
        <f t="shared" si="14"/>
        <v>0</v>
      </c>
      <c r="M71" s="55">
        <f t="shared" si="15"/>
        <v>0</v>
      </c>
      <c r="N71" s="55">
        <f t="shared" si="16"/>
        <v>0</v>
      </c>
      <c r="O71" s="58">
        <f t="shared" si="17"/>
        <v>0</v>
      </c>
      <c r="P71" s="58"/>
      <c r="Q71" s="55"/>
      <c r="R71" s="55">
        <f t="shared" si="18"/>
        <v>0.02700058508284766</v>
      </c>
      <c r="S71" s="55">
        <f t="shared" si="19"/>
        <v>0.041078023371537944</v>
      </c>
      <c r="T71" s="55">
        <f t="shared" si="20"/>
        <v>0.04799236840918638</v>
      </c>
      <c r="U71" s="51">
        <f t="shared" si="22"/>
        <v>0</v>
      </c>
      <c r="V71" s="51">
        <f t="shared" si="23"/>
        <v>62.80012083249372</v>
      </c>
      <c r="W71" s="51">
        <f t="shared" si="24"/>
        <v>95.54255299939268</v>
      </c>
      <c r="X71" s="51">
        <f t="shared" si="25"/>
        <v>111.62448983555842</v>
      </c>
      <c r="Y71" s="51">
        <f t="shared" si="21"/>
        <v>269.9671636674448</v>
      </c>
    </row>
    <row r="72" spans="1:25" ht="14.25">
      <c r="A72" s="103" t="s">
        <v>89</v>
      </c>
      <c r="B72" s="96" t="s">
        <v>27</v>
      </c>
      <c r="C72" s="6">
        <f>VLOOKUP(B72,площадь!A:B,2,0)</f>
        <v>44.4</v>
      </c>
      <c r="D72" s="7"/>
      <c r="E72" s="6">
        <f t="shared" si="13"/>
        <v>122</v>
      </c>
      <c r="F72" s="6">
        <v>30</v>
      </c>
      <c r="G72" s="6">
        <v>31</v>
      </c>
      <c r="H72" s="6">
        <v>30</v>
      </c>
      <c r="I72" s="6">
        <v>31</v>
      </c>
      <c r="J72" s="51">
        <f>VLOOKUP(B72,'общие показания'!A:O,15,0)</f>
        <v>0.9724183084474827</v>
      </c>
      <c r="K72" s="55">
        <v>0</v>
      </c>
      <c r="L72" s="55">
        <f t="shared" si="14"/>
        <v>0.22620524081757046</v>
      </c>
      <c r="M72" s="55">
        <f t="shared" si="15"/>
        <v>0.34414306729121485</v>
      </c>
      <c r="N72" s="55">
        <f t="shared" si="16"/>
        <v>0.4020700003386973</v>
      </c>
      <c r="O72" s="58">
        <f t="shared" si="17"/>
        <v>0</v>
      </c>
      <c r="P72" s="58"/>
      <c r="Q72" s="55"/>
      <c r="R72" s="55">
        <f t="shared" si="18"/>
        <v>0.02700058508284766</v>
      </c>
      <c r="S72" s="55">
        <f t="shared" si="19"/>
        <v>0.041078023371537944</v>
      </c>
      <c r="T72" s="55">
        <f t="shared" si="20"/>
        <v>0.04799236840918638</v>
      </c>
      <c r="U72" s="51">
        <f t="shared" si="22"/>
        <v>0</v>
      </c>
      <c r="V72" s="51">
        <f t="shared" si="23"/>
        <v>588.9263663452646</v>
      </c>
      <c r="W72" s="51">
        <f t="shared" si="24"/>
        <v>895.9780303506835</v>
      </c>
      <c r="X72" s="51">
        <f t="shared" si="25"/>
        <v>1046.7910622233276</v>
      </c>
      <c r="Y72" s="51">
        <f t="shared" si="21"/>
        <v>2531.6954589192756</v>
      </c>
    </row>
    <row r="73" spans="1:25" ht="14.25">
      <c r="A73" s="103" t="s">
        <v>383</v>
      </c>
      <c r="B73" s="96" t="s">
        <v>384</v>
      </c>
      <c r="C73" s="6">
        <f>VLOOKUP(B73,площадь!A:B,2,0)</f>
        <v>87.1</v>
      </c>
      <c r="D73" s="7"/>
      <c r="E73" s="6">
        <f t="shared" si="13"/>
        <v>122</v>
      </c>
      <c r="F73" s="6">
        <v>30</v>
      </c>
      <c r="G73" s="6">
        <v>31</v>
      </c>
      <c r="H73" s="6">
        <v>30</v>
      </c>
      <c r="I73" s="6">
        <v>31</v>
      </c>
      <c r="J73" s="51">
        <f>VLOOKUP(B73,'общие показания'!A:O,15,0)</f>
        <v>3.3840000000000003</v>
      </c>
      <c r="K73" s="55">
        <v>0</v>
      </c>
      <c r="L73" s="55">
        <f t="shared" si="14"/>
        <v>0.7871905827737711</v>
      </c>
      <c r="M73" s="55">
        <f t="shared" si="15"/>
        <v>1.1976123131338252</v>
      </c>
      <c r="N73" s="55">
        <f t="shared" si="16"/>
        <v>1.3991971040924038</v>
      </c>
      <c r="O73" s="58">
        <f t="shared" si="17"/>
        <v>0</v>
      </c>
      <c r="P73" s="58"/>
      <c r="Q73" s="55"/>
      <c r="R73" s="55">
        <f t="shared" si="18"/>
        <v>0.05296736398009079</v>
      </c>
      <c r="S73" s="55">
        <f t="shared" si="19"/>
        <v>0.0805832395419134</v>
      </c>
      <c r="T73" s="55">
        <f t="shared" si="20"/>
        <v>0.09414719118108408</v>
      </c>
      <c r="U73" s="51">
        <f t="shared" si="22"/>
        <v>0</v>
      </c>
      <c r="V73" s="51">
        <f t="shared" si="23"/>
        <v>1954.1065651958725</v>
      </c>
      <c r="W73" s="51">
        <f t="shared" si="24"/>
        <v>2972.929472057447</v>
      </c>
      <c r="X73" s="51">
        <f t="shared" si="25"/>
        <v>3473.3396294907</v>
      </c>
      <c r="Y73" s="51">
        <f t="shared" si="21"/>
        <v>8400.37566674402</v>
      </c>
    </row>
    <row r="74" spans="1:25" ht="14.25">
      <c r="A74" s="103" t="s">
        <v>74</v>
      </c>
      <c r="B74" s="96" t="s">
        <v>30</v>
      </c>
      <c r="C74" s="6">
        <f>VLOOKUP(B74,площадь!A:B,2,0)</f>
        <v>66.2</v>
      </c>
      <c r="D74" s="7"/>
      <c r="E74" s="6">
        <f t="shared" si="13"/>
        <v>122</v>
      </c>
      <c r="F74" s="6">
        <v>30</v>
      </c>
      <c r="G74" s="6">
        <v>31</v>
      </c>
      <c r="H74" s="6">
        <v>30</v>
      </c>
      <c r="I74" s="6">
        <v>31</v>
      </c>
      <c r="J74" s="51">
        <f>VLOOKUP(B74,'общие показания'!A:O,15,0)</f>
        <v>2.5150000000000006</v>
      </c>
      <c r="K74" s="55">
        <v>0</v>
      </c>
      <c r="L74" s="55">
        <f t="shared" si="14"/>
        <v>0.5850426464763695</v>
      </c>
      <c r="M74" s="55">
        <f t="shared" si="15"/>
        <v>0.890069434849755</v>
      </c>
      <c r="N74" s="55">
        <f t="shared" si="16"/>
        <v>1.0398879186738759</v>
      </c>
      <c r="O74" s="58">
        <f t="shared" si="17"/>
        <v>0</v>
      </c>
      <c r="P74" s="58"/>
      <c r="Q74" s="55"/>
      <c r="R74" s="55">
        <f t="shared" si="18"/>
        <v>0.0402576291100116</v>
      </c>
      <c r="S74" s="55">
        <f t="shared" si="19"/>
        <v>0.061246962774680454</v>
      </c>
      <c r="T74" s="55">
        <f t="shared" si="20"/>
        <v>0.07155618893441754</v>
      </c>
      <c r="U74" s="51">
        <f t="shared" si="22"/>
        <v>0</v>
      </c>
      <c r="V74" s="51">
        <f t="shared" si="23"/>
        <v>1454.3734049808522</v>
      </c>
      <c r="W74" s="51">
        <f t="shared" si="24"/>
        <v>2212.647782906722</v>
      </c>
      <c r="X74" s="51">
        <f t="shared" si="25"/>
        <v>2585.085621003978</v>
      </c>
      <c r="Y74" s="51">
        <f t="shared" si="21"/>
        <v>6252.106808891553</v>
      </c>
    </row>
    <row r="75" spans="1:25" ht="14.25">
      <c r="A75" s="103" t="s">
        <v>75</v>
      </c>
      <c r="B75" s="96" t="s">
        <v>31</v>
      </c>
      <c r="C75" s="6">
        <f>VLOOKUP(B75,площадь!A:B,2,0)</f>
        <v>44.4</v>
      </c>
      <c r="D75" s="7"/>
      <c r="E75" s="6">
        <f t="shared" si="13"/>
        <v>122</v>
      </c>
      <c r="F75" s="6">
        <v>30</v>
      </c>
      <c r="G75" s="6">
        <v>31</v>
      </c>
      <c r="H75" s="6">
        <v>30</v>
      </c>
      <c r="I75" s="6">
        <v>31</v>
      </c>
      <c r="J75" s="51">
        <f>VLOOKUP(B75,'общие показания'!A:O,15,0)</f>
        <v>1.524000000000001</v>
      </c>
      <c r="K75" s="55">
        <v>0</v>
      </c>
      <c r="L75" s="55">
        <f t="shared" si="14"/>
        <v>0.35451490784492545</v>
      </c>
      <c r="M75" s="55">
        <f t="shared" si="15"/>
        <v>0.5393502261276449</v>
      </c>
      <c r="N75" s="55">
        <f t="shared" si="16"/>
        <v>0.6301348660274304</v>
      </c>
      <c r="O75" s="58">
        <f t="shared" si="17"/>
        <v>0</v>
      </c>
      <c r="P75" s="58"/>
      <c r="Q75" s="55"/>
      <c r="R75" s="55">
        <f t="shared" si="18"/>
        <v>0.02700058508284766</v>
      </c>
      <c r="S75" s="55">
        <f t="shared" si="19"/>
        <v>0.041078023371537944</v>
      </c>
      <c r="T75" s="55">
        <f t="shared" si="20"/>
        <v>0.04799236840918638</v>
      </c>
      <c r="U75" s="51">
        <f t="shared" si="22"/>
        <v>0</v>
      </c>
      <c r="V75" s="51">
        <f t="shared" si="23"/>
        <v>887.359254690849</v>
      </c>
      <c r="W75" s="51">
        <f t="shared" si="24"/>
        <v>1350.0064569451597</v>
      </c>
      <c r="X75" s="51">
        <f t="shared" si="25"/>
        <v>1577.2425720314384</v>
      </c>
      <c r="Y75" s="51">
        <f t="shared" si="21"/>
        <v>3814.608283667447</v>
      </c>
    </row>
    <row r="76" spans="1:25" ht="14.25">
      <c r="A76" s="103" t="s">
        <v>387</v>
      </c>
      <c r="B76" s="96" t="s">
        <v>388</v>
      </c>
      <c r="C76" s="6">
        <f>VLOOKUP(B76,площадь!A:B,2,0)</f>
        <v>44.4</v>
      </c>
      <c r="D76" s="7"/>
      <c r="E76" s="6">
        <f t="shared" si="13"/>
        <v>122</v>
      </c>
      <c r="F76" s="6">
        <v>30</v>
      </c>
      <c r="G76" s="6">
        <v>31</v>
      </c>
      <c r="H76" s="6">
        <v>30</v>
      </c>
      <c r="I76" s="6">
        <v>31</v>
      </c>
      <c r="J76" s="51">
        <f>VLOOKUP(B76,'общие показания'!A:O,15,0)</f>
        <v>1.5629999999999988</v>
      </c>
      <c r="K76" s="55">
        <v>0</v>
      </c>
      <c r="L76" s="55">
        <f t="shared" si="14"/>
        <v>0.3635871397385943</v>
      </c>
      <c r="M76" s="55">
        <f t="shared" si="15"/>
        <v>0.5531524956939028</v>
      </c>
      <c r="N76" s="55">
        <f t="shared" si="16"/>
        <v>0.6462603645675016</v>
      </c>
      <c r="O76" s="58">
        <f t="shared" si="17"/>
        <v>0</v>
      </c>
      <c r="P76" s="58"/>
      <c r="Q76" s="55"/>
      <c r="R76" s="55">
        <f t="shared" si="18"/>
        <v>0.02700058508284766</v>
      </c>
      <c r="S76" s="55">
        <f t="shared" si="19"/>
        <v>0.041078023371537944</v>
      </c>
      <c r="T76" s="55">
        <f t="shared" si="20"/>
        <v>0.04799236840918638</v>
      </c>
      <c r="U76" s="51">
        <f t="shared" si="22"/>
        <v>0</v>
      </c>
      <c r="V76" s="51">
        <f t="shared" si="23"/>
        <v>908.4601774076954</v>
      </c>
      <c r="W76" s="51">
        <f t="shared" si="24"/>
        <v>1382.1088796839274</v>
      </c>
      <c r="X76" s="51">
        <f t="shared" si="25"/>
        <v>1614.748546575819</v>
      </c>
      <c r="Y76" s="51">
        <f t="shared" si="21"/>
        <v>3905.3176036674417</v>
      </c>
    </row>
    <row r="77" spans="1:25" ht="14.25">
      <c r="A77" s="103" t="s">
        <v>79</v>
      </c>
      <c r="B77" s="96" t="s">
        <v>32</v>
      </c>
      <c r="C77" s="6">
        <f>VLOOKUP(B77,площадь!A:B,2,0)</f>
        <v>87.1</v>
      </c>
      <c r="D77" s="7"/>
      <c r="E77" s="6">
        <f t="shared" si="13"/>
        <v>122</v>
      </c>
      <c r="F77" s="6">
        <v>30</v>
      </c>
      <c r="G77" s="6">
        <v>31</v>
      </c>
      <c r="H77" s="6">
        <v>30</v>
      </c>
      <c r="I77" s="6">
        <v>31</v>
      </c>
      <c r="J77" s="51">
        <f>VLOOKUP(B77,'общие показания'!A:O,15,0)</f>
        <v>1.9076043843643185</v>
      </c>
      <c r="K77" s="55">
        <v>0</v>
      </c>
      <c r="L77" s="55">
        <f t="shared" si="14"/>
        <v>0.44374947016239613</v>
      </c>
      <c r="M77" s="55">
        <f t="shared" si="15"/>
        <v>0.6751094856095678</v>
      </c>
      <c r="N77" s="55">
        <f t="shared" si="16"/>
        <v>0.7887454285923543</v>
      </c>
      <c r="O77" s="58">
        <f t="shared" si="17"/>
        <v>0</v>
      </c>
      <c r="P77" s="58"/>
      <c r="Q77" s="55"/>
      <c r="R77" s="55">
        <f t="shared" si="18"/>
        <v>0.05296736398009079</v>
      </c>
      <c r="S77" s="55">
        <f t="shared" si="19"/>
        <v>0.0805832395419134</v>
      </c>
      <c r="T77" s="55">
        <f t="shared" si="20"/>
        <v>0.09414719118108408</v>
      </c>
      <c r="U77" s="51">
        <f t="shared" si="22"/>
        <v>0</v>
      </c>
      <c r="V77" s="51">
        <f t="shared" si="23"/>
        <v>1155.3037501953274</v>
      </c>
      <c r="W77" s="51">
        <f t="shared" si="24"/>
        <v>1757.6505955753273</v>
      </c>
      <c r="X77" s="51">
        <f t="shared" si="25"/>
        <v>2053.5022864786447</v>
      </c>
      <c r="Y77" s="51">
        <f t="shared" si="21"/>
        <v>4966.456632249299</v>
      </c>
    </row>
    <row r="78" spans="1:25" ht="14.25">
      <c r="A78" s="103" t="s">
        <v>393</v>
      </c>
      <c r="B78" s="96" t="s">
        <v>394</v>
      </c>
      <c r="C78" s="6">
        <f>VLOOKUP(B78,площадь!A:B,2,0)</f>
        <v>66.2</v>
      </c>
      <c r="D78" s="7"/>
      <c r="E78" s="6">
        <f t="shared" si="13"/>
        <v>122</v>
      </c>
      <c r="F78" s="6">
        <v>30</v>
      </c>
      <c r="G78" s="6">
        <v>31</v>
      </c>
      <c r="H78" s="6">
        <v>30</v>
      </c>
      <c r="I78" s="6">
        <v>31</v>
      </c>
      <c r="J78" s="51">
        <f>VLOOKUP(B78,'общие показания'!A:O,15,0)</f>
        <v>1.4498669373698954</v>
      </c>
      <c r="K78" s="55">
        <v>0</v>
      </c>
      <c r="L78" s="55">
        <f t="shared" si="14"/>
        <v>0.33726997617394516</v>
      </c>
      <c r="M78" s="55">
        <f t="shared" si="15"/>
        <v>0.5131142129432078</v>
      </c>
      <c r="N78" s="55">
        <f t="shared" si="16"/>
        <v>0.5994827482527424</v>
      </c>
      <c r="O78" s="58">
        <f t="shared" si="17"/>
        <v>0</v>
      </c>
      <c r="P78" s="58"/>
      <c r="Q78" s="55"/>
      <c r="R78" s="55">
        <f t="shared" si="18"/>
        <v>0.0402576291100116</v>
      </c>
      <c r="S78" s="55">
        <f t="shared" si="19"/>
        <v>0.061246962774680454</v>
      </c>
      <c r="T78" s="55">
        <f t="shared" si="20"/>
        <v>0.07155618893441754</v>
      </c>
      <c r="U78" s="51">
        <f t="shared" si="22"/>
        <v>0</v>
      </c>
      <c r="V78" s="51">
        <f t="shared" si="23"/>
        <v>878.0839065778495</v>
      </c>
      <c r="W78" s="51">
        <f t="shared" si="24"/>
        <v>1335.895171378722</v>
      </c>
      <c r="X78" s="51">
        <f t="shared" si="25"/>
        <v>1560.7560432248715</v>
      </c>
      <c r="Y78" s="51">
        <f t="shared" si="21"/>
        <v>3774.735121181443</v>
      </c>
    </row>
    <row r="79" spans="1:25" ht="14.25">
      <c r="A79" s="103" t="s">
        <v>106</v>
      </c>
      <c r="B79" s="96" t="s">
        <v>33</v>
      </c>
      <c r="C79" s="6">
        <f>VLOOKUP(B79,площадь!A:B,2,0)</f>
        <v>44.4</v>
      </c>
      <c r="D79" s="7"/>
      <c r="E79" s="6">
        <f t="shared" si="13"/>
        <v>122</v>
      </c>
      <c r="F79" s="6">
        <v>30</v>
      </c>
      <c r="G79" s="6">
        <v>31</v>
      </c>
      <c r="H79" s="6">
        <v>30</v>
      </c>
      <c r="I79" s="6">
        <v>31</v>
      </c>
      <c r="J79" s="51">
        <f>VLOOKUP(B79,'общие показания'!A:O,15,0)</f>
        <v>0.9724183084474827</v>
      </c>
      <c r="K79" s="55">
        <v>0</v>
      </c>
      <c r="L79" s="55">
        <f t="shared" si="14"/>
        <v>0.22620524081757046</v>
      </c>
      <c r="M79" s="55">
        <f t="shared" si="15"/>
        <v>0.34414306729121485</v>
      </c>
      <c r="N79" s="55">
        <f t="shared" si="16"/>
        <v>0.4020700003386973</v>
      </c>
      <c r="O79" s="58">
        <f t="shared" si="17"/>
        <v>0</v>
      </c>
      <c r="P79" s="58"/>
      <c r="Q79" s="55"/>
      <c r="R79" s="55">
        <f t="shared" si="18"/>
        <v>0.02700058508284766</v>
      </c>
      <c r="S79" s="55">
        <f t="shared" si="19"/>
        <v>0.041078023371537944</v>
      </c>
      <c r="T79" s="55">
        <f t="shared" si="20"/>
        <v>0.04799236840918638</v>
      </c>
      <c r="U79" s="51">
        <f t="shared" si="22"/>
        <v>0</v>
      </c>
      <c r="V79" s="51">
        <f t="shared" si="23"/>
        <v>588.9263663452646</v>
      </c>
      <c r="W79" s="51">
        <f t="shared" si="24"/>
        <v>895.9780303506835</v>
      </c>
      <c r="X79" s="51">
        <f t="shared" si="25"/>
        <v>1046.7910622233276</v>
      </c>
      <c r="Y79" s="51">
        <f t="shared" si="21"/>
        <v>2531.6954589192756</v>
      </c>
    </row>
    <row r="80" spans="1:25" ht="14.25">
      <c r="A80" s="103" t="s">
        <v>107</v>
      </c>
      <c r="B80" s="96" t="s">
        <v>35</v>
      </c>
      <c r="C80" s="6">
        <f>VLOOKUP(B80,площадь!A:B,2,0)</f>
        <v>44.4</v>
      </c>
      <c r="D80" s="8"/>
      <c r="E80" s="6">
        <f t="shared" si="13"/>
        <v>122</v>
      </c>
      <c r="F80" s="6">
        <v>30</v>
      </c>
      <c r="G80" s="6">
        <v>31</v>
      </c>
      <c r="H80" s="6">
        <v>30</v>
      </c>
      <c r="I80" s="6">
        <v>31</v>
      </c>
      <c r="J80" s="51">
        <f>VLOOKUP(B80,'общие показания'!A:O,15,0)</f>
        <v>0.9724183084474827</v>
      </c>
      <c r="K80" s="55">
        <v>0</v>
      </c>
      <c r="L80" s="55">
        <f t="shared" si="14"/>
        <v>0.22620524081757046</v>
      </c>
      <c r="M80" s="55">
        <f t="shared" si="15"/>
        <v>0.34414306729121485</v>
      </c>
      <c r="N80" s="55">
        <f t="shared" si="16"/>
        <v>0.4020700003386973</v>
      </c>
      <c r="O80" s="58">
        <f t="shared" si="17"/>
        <v>0</v>
      </c>
      <c r="P80" s="58"/>
      <c r="Q80" s="55"/>
      <c r="R80" s="55">
        <f t="shared" si="18"/>
        <v>0.02700058508284766</v>
      </c>
      <c r="S80" s="55">
        <f t="shared" si="19"/>
        <v>0.041078023371537944</v>
      </c>
      <c r="T80" s="55">
        <f t="shared" si="20"/>
        <v>0.04799236840918638</v>
      </c>
      <c r="U80" s="51">
        <f t="shared" si="22"/>
        <v>0</v>
      </c>
      <c r="V80" s="51">
        <f t="shared" si="23"/>
        <v>588.9263663452646</v>
      </c>
      <c r="W80" s="51">
        <f t="shared" si="24"/>
        <v>895.9780303506835</v>
      </c>
      <c r="X80" s="51">
        <f t="shared" si="25"/>
        <v>1046.7910622233276</v>
      </c>
      <c r="Y80" s="51">
        <f t="shared" si="21"/>
        <v>2531.6954589192756</v>
      </c>
    </row>
    <row r="81" spans="1:25" ht="14.25">
      <c r="A81" s="103" t="s">
        <v>215</v>
      </c>
      <c r="B81" s="96" t="s">
        <v>216</v>
      </c>
      <c r="C81" s="6">
        <f>VLOOKUP(B81,площадь!A:B,2,0)</f>
        <v>44.4</v>
      </c>
      <c r="D81" s="7"/>
      <c r="E81" s="6">
        <f t="shared" si="13"/>
        <v>122</v>
      </c>
      <c r="F81" s="6">
        <v>30</v>
      </c>
      <c r="G81" s="6">
        <v>31</v>
      </c>
      <c r="H81" s="6">
        <v>30</v>
      </c>
      <c r="I81" s="6">
        <v>31</v>
      </c>
      <c r="J81" s="51">
        <f>VLOOKUP(B81,'общие показания'!A:O,15,0)</f>
        <v>0.9724183084474827</v>
      </c>
      <c r="K81" s="55">
        <v>0</v>
      </c>
      <c r="L81" s="55">
        <f t="shared" si="14"/>
        <v>0.22620524081757046</v>
      </c>
      <c r="M81" s="55">
        <f t="shared" si="15"/>
        <v>0.34414306729121485</v>
      </c>
      <c r="N81" s="55">
        <f t="shared" si="16"/>
        <v>0.4020700003386973</v>
      </c>
      <c r="O81" s="58">
        <f t="shared" si="17"/>
        <v>0</v>
      </c>
      <c r="P81" s="58"/>
      <c r="Q81" s="55"/>
      <c r="R81" s="55">
        <f t="shared" si="18"/>
        <v>0.02700058508284766</v>
      </c>
      <c r="S81" s="55">
        <f t="shared" si="19"/>
        <v>0.041078023371537944</v>
      </c>
      <c r="T81" s="55">
        <f t="shared" si="20"/>
        <v>0.04799236840918638</v>
      </c>
      <c r="U81" s="51">
        <f t="shared" si="22"/>
        <v>0</v>
      </c>
      <c r="V81" s="51">
        <f t="shared" si="23"/>
        <v>588.9263663452646</v>
      </c>
      <c r="W81" s="51">
        <f t="shared" si="24"/>
        <v>895.9780303506835</v>
      </c>
      <c r="X81" s="51">
        <f t="shared" si="25"/>
        <v>1046.7910622233276</v>
      </c>
      <c r="Y81" s="51">
        <f t="shared" si="21"/>
        <v>2531.6954589192756</v>
      </c>
    </row>
    <row r="82" spans="1:25" ht="14.25">
      <c r="A82" s="103" t="s">
        <v>81</v>
      </c>
      <c r="B82" s="96" t="s">
        <v>37</v>
      </c>
      <c r="C82" s="6">
        <f>VLOOKUP(B82,площадь!A:B,2,0)</f>
        <v>87.1</v>
      </c>
      <c r="D82" s="7"/>
      <c r="E82" s="6">
        <f t="shared" si="13"/>
        <v>122</v>
      </c>
      <c r="F82" s="6">
        <v>30</v>
      </c>
      <c r="G82" s="6">
        <v>31</v>
      </c>
      <c r="H82" s="6">
        <v>30</v>
      </c>
      <c r="I82" s="6">
        <v>31</v>
      </c>
      <c r="J82" s="51">
        <f>VLOOKUP(B82,'общие показания'!A:O,15,0)</f>
        <v>1.9076043843643185</v>
      </c>
      <c r="K82" s="55">
        <v>0</v>
      </c>
      <c r="L82" s="55">
        <f t="shared" si="14"/>
        <v>0.44374947016239613</v>
      </c>
      <c r="M82" s="55">
        <f t="shared" si="15"/>
        <v>0.6751094856095678</v>
      </c>
      <c r="N82" s="55">
        <f t="shared" si="16"/>
        <v>0.7887454285923543</v>
      </c>
      <c r="O82" s="58">
        <f t="shared" si="17"/>
        <v>0</v>
      </c>
      <c r="P82" s="58"/>
      <c r="Q82" s="55"/>
      <c r="R82" s="55">
        <f t="shared" si="18"/>
        <v>0.05296736398009079</v>
      </c>
      <c r="S82" s="55">
        <f t="shared" si="19"/>
        <v>0.0805832395419134</v>
      </c>
      <c r="T82" s="55">
        <f t="shared" si="20"/>
        <v>0.09414719118108408</v>
      </c>
      <c r="U82" s="51">
        <f t="shared" si="22"/>
        <v>0</v>
      </c>
      <c r="V82" s="51">
        <f t="shared" si="23"/>
        <v>1155.3037501953274</v>
      </c>
      <c r="W82" s="51">
        <f t="shared" si="24"/>
        <v>1757.6505955753273</v>
      </c>
      <c r="X82" s="51">
        <f t="shared" si="25"/>
        <v>2053.5022864786447</v>
      </c>
      <c r="Y82" s="51">
        <f t="shared" si="21"/>
        <v>4966.456632249299</v>
      </c>
    </row>
    <row r="83" spans="1:25" ht="14.25">
      <c r="A83" s="103" t="s">
        <v>71</v>
      </c>
      <c r="B83" s="96" t="s">
        <v>39</v>
      </c>
      <c r="C83" s="6">
        <f>VLOOKUP(B83,площадь!A:B,2,0)</f>
        <v>66.2</v>
      </c>
      <c r="D83" s="7"/>
      <c r="E83" s="6">
        <f t="shared" si="13"/>
        <v>122</v>
      </c>
      <c r="F83" s="6">
        <v>30</v>
      </c>
      <c r="G83" s="6">
        <v>31</v>
      </c>
      <c r="H83" s="6">
        <v>30</v>
      </c>
      <c r="I83" s="6">
        <v>31</v>
      </c>
      <c r="J83" s="51">
        <f>VLOOKUP(B83,'общие показания'!A:O,15,0)</f>
        <v>0</v>
      </c>
      <c r="K83" s="55">
        <v>0</v>
      </c>
      <c r="L83" s="55">
        <f t="shared" si="14"/>
        <v>0</v>
      </c>
      <c r="M83" s="55">
        <f t="shared" si="15"/>
        <v>0</v>
      </c>
      <c r="N83" s="55">
        <f t="shared" si="16"/>
        <v>0</v>
      </c>
      <c r="O83" s="58">
        <f t="shared" si="17"/>
        <v>0</v>
      </c>
      <c r="P83" s="58"/>
      <c r="Q83" s="55"/>
      <c r="R83" s="55">
        <f t="shared" si="18"/>
        <v>0.0402576291100116</v>
      </c>
      <c r="S83" s="55">
        <f t="shared" si="19"/>
        <v>0.061246962774680454</v>
      </c>
      <c r="T83" s="55">
        <f t="shared" si="20"/>
        <v>0.07155618893441754</v>
      </c>
      <c r="U83" s="51">
        <f t="shared" si="22"/>
        <v>0</v>
      </c>
      <c r="V83" s="51">
        <f t="shared" si="23"/>
        <v>93.63441439439379</v>
      </c>
      <c r="W83" s="51">
        <f t="shared" si="24"/>
        <v>142.45308577837378</v>
      </c>
      <c r="X83" s="51">
        <f t="shared" si="25"/>
        <v>166.43110871878307</v>
      </c>
      <c r="Y83" s="51">
        <f t="shared" si="21"/>
        <v>402.5186088915506</v>
      </c>
    </row>
    <row r="84" spans="1:25" ht="14.25">
      <c r="A84" s="103" t="s">
        <v>72</v>
      </c>
      <c r="B84" s="96" t="s">
        <v>40</v>
      </c>
      <c r="C84" s="6">
        <f>VLOOKUP(B84,площадь!A:B,2,0)</f>
        <v>44.4</v>
      </c>
      <c r="D84" s="7"/>
      <c r="E84" s="6">
        <f t="shared" si="13"/>
        <v>122</v>
      </c>
      <c r="F84" s="6">
        <v>30</v>
      </c>
      <c r="G84" s="6">
        <v>31</v>
      </c>
      <c r="H84" s="6">
        <v>30</v>
      </c>
      <c r="I84" s="6">
        <v>31</v>
      </c>
      <c r="J84" s="51">
        <f>VLOOKUP(B84,'общие показания'!A:O,15,0)</f>
        <v>0</v>
      </c>
      <c r="K84" s="55">
        <v>0</v>
      </c>
      <c r="L84" s="55">
        <f t="shared" si="14"/>
        <v>0</v>
      </c>
      <c r="M84" s="55">
        <f t="shared" si="15"/>
        <v>0</v>
      </c>
      <c r="N84" s="55">
        <f t="shared" si="16"/>
        <v>0</v>
      </c>
      <c r="O84" s="58">
        <f t="shared" si="17"/>
        <v>0</v>
      </c>
      <c r="P84" s="58"/>
      <c r="Q84" s="55"/>
      <c r="R84" s="55">
        <f t="shared" si="18"/>
        <v>0.02700058508284766</v>
      </c>
      <c r="S84" s="55">
        <f t="shared" si="19"/>
        <v>0.041078023371537944</v>
      </c>
      <c r="T84" s="55">
        <f t="shared" si="20"/>
        <v>0.04799236840918638</v>
      </c>
      <c r="U84" s="51">
        <f t="shared" si="22"/>
        <v>0</v>
      </c>
      <c r="V84" s="51">
        <f t="shared" si="23"/>
        <v>62.80012083249372</v>
      </c>
      <c r="W84" s="51">
        <f t="shared" si="24"/>
        <v>95.54255299939268</v>
      </c>
      <c r="X84" s="51">
        <f t="shared" si="25"/>
        <v>111.62448983555842</v>
      </c>
      <c r="Y84" s="51">
        <f t="shared" si="21"/>
        <v>269.9671636674448</v>
      </c>
    </row>
    <row r="85" spans="1:25" ht="14.25">
      <c r="A85" s="103" t="s">
        <v>88</v>
      </c>
      <c r="B85" s="96" t="s">
        <v>41</v>
      </c>
      <c r="C85" s="6">
        <f>VLOOKUP(B85,площадь!A:B,2,0)</f>
        <v>44.4</v>
      </c>
      <c r="D85" s="7"/>
      <c r="E85" s="6">
        <f t="shared" si="13"/>
        <v>122</v>
      </c>
      <c r="F85" s="6">
        <v>30</v>
      </c>
      <c r="G85" s="6">
        <v>31</v>
      </c>
      <c r="H85" s="6">
        <v>30</v>
      </c>
      <c r="I85" s="6">
        <v>31</v>
      </c>
      <c r="J85" s="51">
        <f>VLOOKUP(B85,'общие показания'!A:O,15,0)</f>
        <v>0.9724183084474827</v>
      </c>
      <c r="K85" s="55">
        <v>0</v>
      </c>
      <c r="L85" s="55">
        <f t="shared" si="14"/>
        <v>0.22620524081757046</v>
      </c>
      <c r="M85" s="55">
        <f t="shared" si="15"/>
        <v>0.34414306729121485</v>
      </c>
      <c r="N85" s="55">
        <f t="shared" si="16"/>
        <v>0.4020700003386973</v>
      </c>
      <c r="O85" s="58">
        <f t="shared" si="17"/>
        <v>0</v>
      </c>
      <c r="P85" s="58"/>
      <c r="Q85" s="55"/>
      <c r="R85" s="55">
        <f t="shared" si="18"/>
        <v>0.02700058508284766</v>
      </c>
      <c r="S85" s="55">
        <f t="shared" si="19"/>
        <v>0.041078023371537944</v>
      </c>
      <c r="T85" s="55">
        <f t="shared" si="20"/>
        <v>0.04799236840918638</v>
      </c>
      <c r="U85" s="51">
        <f t="shared" si="22"/>
        <v>0</v>
      </c>
      <c r="V85" s="51">
        <f t="shared" si="23"/>
        <v>588.9263663452646</v>
      </c>
      <c r="W85" s="51">
        <f t="shared" si="24"/>
        <v>895.9780303506835</v>
      </c>
      <c r="X85" s="51">
        <f t="shared" si="25"/>
        <v>1046.7910622233276</v>
      </c>
      <c r="Y85" s="51">
        <f t="shared" si="21"/>
        <v>2531.6954589192756</v>
      </c>
    </row>
    <row r="86" spans="1:25" ht="14.25">
      <c r="A86" s="103" t="s">
        <v>403</v>
      </c>
      <c r="B86" s="96" t="s">
        <v>404</v>
      </c>
      <c r="C86" s="6">
        <f>VLOOKUP(B86,площадь!A:B,2,0)</f>
        <v>87.1</v>
      </c>
      <c r="D86" s="7"/>
      <c r="E86" s="6">
        <f t="shared" si="13"/>
        <v>122</v>
      </c>
      <c r="F86" s="6">
        <v>30</v>
      </c>
      <c r="G86" s="6">
        <v>31</v>
      </c>
      <c r="H86" s="6">
        <v>30</v>
      </c>
      <c r="I86" s="6">
        <v>31</v>
      </c>
      <c r="J86" s="51">
        <f>VLOOKUP(B86,'общие показания'!A:O,15,0)</f>
        <v>4.127</v>
      </c>
      <c r="K86" s="55">
        <v>0</v>
      </c>
      <c r="L86" s="55">
        <f t="shared" si="14"/>
        <v>0.9600282314147023</v>
      </c>
      <c r="M86" s="55">
        <f t="shared" si="15"/>
        <v>1.4605632435884444</v>
      </c>
      <c r="N86" s="55">
        <f t="shared" si="16"/>
        <v>1.7064085249968528</v>
      </c>
      <c r="O86" s="58">
        <f t="shared" si="17"/>
        <v>0</v>
      </c>
      <c r="P86" s="58"/>
      <c r="Q86" s="55"/>
      <c r="R86" s="55">
        <f t="shared" si="18"/>
        <v>0.05296736398009079</v>
      </c>
      <c r="S86" s="55">
        <f t="shared" si="19"/>
        <v>0.0805832395419134</v>
      </c>
      <c r="T86" s="55">
        <f t="shared" si="20"/>
        <v>0.09414719118108408</v>
      </c>
      <c r="U86" s="51">
        <f t="shared" si="22"/>
        <v>0</v>
      </c>
      <c r="V86" s="51">
        <f t="shared" si="23"/>
        <v>2356.1061954168417</v>
      </c>
      <c r="W86" s="51">
        <f t="shared" si="24"/>
        <v>3584.521782183237</v>
      </c>
      <c r="X86" s="51">
        <f t="shared" si="25"/>
        <v>4187.87652914394</v>
      </c>
      <c r="Y86" s="51">
        <f t="shared" si="21"/>
        <v>10128.504506744019</v>
      </c>
    </row>
    <row r="87" spans="1:25" ht="14.25">
      <c r="A87" s="103" t="s">
        <v>91</v>
      </c>
      <c r="B87" s="96" t="s">
        <v>43</v>
      </c>
      <c r="C87" s="6">
        <f>VLOOKUP(B87,площадь!A:B,2,0)</f>
        <v>66.2</v>
      </c>
      <c r="D87" s="7"/>
      <c r="E87" s="6">
        <f t="shared" si="13"/>
        <v>122</v>
      </c>
      <c r="F87" s="6">
        <v>30</v>
      </c>
      <c r="G87" s="6">
        <v>31</v>
      </c>
      <c r="H87" s="6">
        <v>30</v>
      </c>
      <c r="I87" s="6">
        <v>31</v>
      </c>
      <c r="J87" s="51">
        <f>VLOOKUP(B87,'общие показания'!A:O,15,0)</f>
        <v>1.4498669373698954</v>
      </c>
      <c r="K87" s="55">
        <v>0</v>
      </c>
      <c r="L87" s="55">
        <f t="shared" si="14"/>
        <v>0.33726997617394516</v>
      </c>
      <c r="M87" s="55">
        <f t="shared" si="15"/>
        <v>0.5131142129432078</v>
      </c>
      <c r="N87" s="55">
        <f t="shared" si="16"/>
        <v>0.5994827482527424</v>
      </c>
      <c r="O87" s="58">
        <f t="shared" si="17"/>
        <v>0</v>
      </c>
      <c r="P87" s="58"/>
      <c r="Q87" s="55"/>
      <c r="R87" s="55">
        <f t="shared" si="18"/>
        <v>0.0402576291100116</v>
      </c>
      <c r="S87" s="55">
        <f t="shared" si="19"/>
        <v>0.061246962774680454</v>
      </c>
      <c r="T87" s="55">
        <f t="shared" si="20"/>
        <v>0.07155618893441754</v>
      </c>
      <c r="U87" s="51">
        <f t="shared" si="22"/>
        <v>0</v>
      </c>
      <c r="V87" s="51">
        <f t="shared" si="23"/>
        <v>878.0839065778495</v>
      </c>
      <c r="W87" s="51">
        <f t="shared" si="24"/>
        <v>1335.895171378722</v>
      </c>
      <c r="X87" s="51">
        <f t="shared" si="25"/>
        <v>1560.7560432248715</v>
      </c>
      <c r="Y87" s="51">
        <f t="shared" si="21"/>
        <v>3774.735121181443</v>
      </c>
    </row>
    <row r="88" spans="1:25" ht="14.25">
      <c r="A88" s="103" t="s">
        <v>92</v>
      </c>
      <c r="B88" s="96" t="s">
        <v>44</v>
      </c>
      <c r="C88" s="6">
        <f>VLOOKUP(B88,площадь!A:B,2,0)</f>
        <v>44.4</v>
      </c>
      <c r="D88" s="7"/>
      <c r="E88" s="6">
        <f t="shared" si="13"/>
        <v>122</v>
      </c>
      <c r="F88" s="6">
        <v>30</v>
      </c>
      <c r="G88" s="6">
        <v>31</v>
      </c>
      <c r="H88" s="6">
        <v>30</v>
      </c>
      <c r="I88" s="6">
        <v>31</v>
      </c>
      <c r="J88" s="51">
        <f>VLOOKUP(B88,'общие показания'!A:O,15,0)</f>
        <v>0.9724183084474827</v>
      </c>
      <c r="K88" s="55">
        <v>0</v>
      </c>
      <c r="L88" s="55">
        <f t="shared" si="14"/>
        <v>0.22620524081757046</v>
      </c>
      <c r="M88" s="55">
        <f t="shared" si="15"/>
        <v>0.34414306729121485</v>
      </c>
      <c r="N88" s="55">
        <f t="shared" si="16"/>
        <v>0.4020700003386973</v>
      </c>
      <c r="O88" s="58">
        <f t="shared" si="17"/>
        <v>0</v>
      </c>
      <c r="P88" s="58"/>
      <c r="Q88" s="55"/>
      <c r="R88" s="55">
        <f t="shared" si="18"/>
        <v>0.02700058508284766</v>
      </c>
      <c r="S88" s="55">
        <f t="shared" si="19"/>
        <v>0.041078023371537944</v>
      </c>
      <c r="T88" s="55">
        <f t="shared" si="20"/>
        <v>0.04799236840918638</v>
      </c>
      <c r="U88" s="51">
        <f t="shared" si="22"/>
        <v>0</v>
      </c>
      <c r="V88" s="51">
        <f t="shared" si="23"/>
        <v>588.9263663452646</v>
      </c>
      <c r="W88" s="51">
        <f t="shared" si="24"/>
        <v>895.9780303506835</v>
      </c>
      <c r="X88" s="51">
        <f t="shared" si="25"/>
        <v>1046.7910622233276</v>
      </c>
      <c r="Y88" s="51">
        <f t="shared" si="21"/>
        <v>2531.6954589192756</v>
      </c>
    </row>
    <row r="89" spans="1:25" ht="14.25">
      <c r="A89" s="103" t="s">
        <v>409</v>
      </c>
      <c r="B89" s="96" t="s">
        <v>410</v>
      </c>
      <c r="C89" s="6">
        <f>VLOOKUP(B89,площадь!A:B,2,0)</f>
        <v>44.4</v>
      </c>
      <c r="D89" s="7"/>
      <c r="E89" s="6">
        <f t="shared" si="13"/>
        <v>122</v>
      </c>
      <c r="F89" s="6">
        <v>30</v>
      </c>
      <c r="G89" s="6">
        <v>31</v>
      </c>
      <c r="H89" s="6">
        <v>30</v>
      </c>
      <c r="I89" s="6">
        <v>31</v>
      </c>
      <c r="J89" s="51">
        <f>VLOOKUP(B89,'общие показания'!A:O,15,0)</f>
        <v>1.8872999999999998</v>
      </c>
      <c r="K89" s="55">
        <v>0</v>
      </c>
      <c r="L89" s="55">
        <f t="shared" si="14"/>
        <v>0.43902623725441425</v>
      </c>
      <c r="M89" s="55">
        <f t="shared" si="15"/>
        <v>0.6679236757025614</v>
      </c>
      <c r="N89" s="55">
        <f t="shared" si="16"/>
        <v>0.780350087043024</v>
      </c>
      <c r="O89" s="58">
        <f t="shared" si="17"/>
        <v>0</v>
      </c>
      <c r="P89" s="58"/>
      <c r="Q89" s="55"/>
      <c r="R89" s="55">
        <f t="shared" si="18"/>
        <v>0.02700058508284766</v>
      </c>
      <c r="S89" s="55">
        <f t="shared" si="19"/>
        <v>0.041078023371537944</v>
      </c>
      <c r="T89" s="55">
        <f t="shared" si="20"/>
        <v>0.04799236840918638</v>
      </c>
      <c r="U89" s="51">
        <f t="shared" si="22"/>
        <v>0</v>
      </c>
      <c r="V89" s="51">
        <f t="shared" si="23"/>
        <v>1083.9224655377907</v>
      </c>
      <c r="W89" s="51">
        <f t="shared" si="24"/>
        <v>1649.0528718424664</v>
      </c>
      <c r="X89" s="51">
        <f t="shared" si="25"/>
        <v>1926.6251502871874</v>
      </c>
      <c r="Y89" s="51">
        <f t="shared" si="21"/>
        <v>4659.600487667444</v>
      </c>
    </row>
    <row r="90" spans="1:25" ht="14.25">
      <c r="A90" s="103" t="s">
        <v>411</v>
      </c>
      <c r="B90" s="96" t="s">
        <v>412</v>
      </c>
      <c r="C90" s="6">
        <f>VLOOKUP(B90,площадь!A:B,2,0)</f>
        <v>87.1</v>
      </c>
      <c r="D90" s="7"/>
      <c r="E90" s="6">
        <f t="shared" si="13"/>
        <v>122</v>
      </c>
      <c r="F90" s="6">
        <v>30</v>
      </c>
      <c r="G90" s="6">
        <v>31</v>
      </c>
      <c r="H90" s="6">
        <v>30</v>
      </c>
      <c r="I90" s="6">
        <v>31</v>
      </c>
      <c r="J90" s="51">
        <f>VLOOKUP(B90,'общие показания'!A:O,15,0)</f>
        <v>1.9076043843643185</v>
      </c>
      <c r="K90" s="55">
        <v>0</v>
      </c>
      <c r="L90" s="55">
        <f t="shared" si="14"/>
        <v>0.44374947016239613</v>
      </c>
      <c r="M90" s="55">
        <f t="shared" si="15"/>
        <v>0.6751094856095678</v>
      </c>
      <c r="N90" s="55">
        <f t="shared" si="16"/>
        <v>0.7887454285923543</v>
      </c>
      <c r="O90" s="58">
        <f t="shared" si="17"/>
        <v>0</v>
      </c>
      <c r="P90" s="58"/>
      <c r="Q90" s="55"/>
      <c r="R90" s="55">
        <f t="shared" si="18"/>
        <v>0.05296736398009079</v>
      </c>
      <c r="S90" s="55">
        <f t="shared" si="19"/>
        <v>0.0805832395419134</v>
      </c>
      <c r="T90" s="55">
        <f t="shared" si="20"/>
        <v>0.09414719118108408</v>
      </c>
      <c r="U90" s="51">
        <f t="shared" si="22"/>
        <v>0</v>
      </c>
      <c r="V90" s="51">
        <f t="shared" si="23"/>
        <v>1155.3037501953274</v>
      </c>
      <c r="W90" s="51">
        <f t="shared" si="24"/>
        <v>1757.6505955753273</v>
      </c>
      <c r="X90" s="51">
        <f t="shared" si="25"/>
        <v>2053.5022864786447</v>
      </c>
      <c r="Y90" s="51">
        <f t="shared" si="21"/>
        <v>4966.456632249299</v>
      </c>
    </row>
    <row r="91" spans="1:25" ht="14.25">
      <c r="A91" s="103" t="s">
        <v>63</v>
      </c>
      <c r="B91" s="96" t="s">
        <v>45</v>
      </c>
      <c r="C91" s="6">
        <f>VLOOKUP(B91,площадь!A:B,2,0)</f>
        <v>66.2</v>
      </c>
      <c r="D91" s="7"/>
      <c r="E91" s="6">
        <f t="shared" si="13"/>
        <v>122</v>
      </c>
      <c r="F91" s="6">
        <v>30</v>
      </c>
      <c r="G91" s="6">
        <v>31</v>
      </c>
      <c r="H91" s="6">
        <v>30</v>
      </c>
      <c r="I91" s="6">
        <v>31</v>
      </c>
      <c r="J91" s="51">
        <f>VLOOKUP(B91,'общие показания'!A:O,15,0)</f>
        <v>1.4498669373698954</v>
      </c>
      <c r="K91" s="55">
        <v>0</v>
      </c>
      <c r="L91" s="55">
        <f t="shared" si="14"/>
        <v>0.33726997617394516</v>
      </c>
      <c r="M91" s="55">
        <f t="shared" si="15"/>
        <v>0.5131142129432078</v>
      </c>
      <c r="N91" s="55">
        <f t="shared" si="16"/>
        <v>0.5994827482527424</v>
      </c>
      <c r="O91" s="58">
        <f t="shared" si="17"/>
        <v>0</v>
      </c>
      <c r="P91" s="58"/>
      <c r="Q91" s="55"/>
      <c r="R91" s="55">
        <f t="shared" si="18"/>
        <v>0.0402576291100116</v>
      </c>
      <c r="S91" s="55">
        <f t="shared" si="19"/>
        <v>0.061246962774680454</v>
      </c>
      <c r="T91" s="55">
        <f t="shared" si="20"/>
        <v>0.07155618893441754</v>
      </c>
      <c r="U91" s="51">
        <f t="shared" si="22"/>
        <v>0</v>
      </c>
      <c r="V91" s="51">
        <f t="shared" si="23"/>
        <v>878.0839065778495</v>
      </c>
      <c r="W91" s="51">
        <f t="shared" si="24"/>
        <v>1335.895171378722</v>
      </c>
      <c r="X91" s="51">
        <f t="shared" si="25"/>
        <v>1560.7560432248715</v>
      </c>
      <c r="Y91" s="51">
        <f t="shared" si="21"/>
        <v>3774.735121181443</v>
      </c>
    </row>
    <row r="92" spans="1:25" ht="14.25">
      <c r="A92" s="103" t="s">
        <v>229</v>
      </c>
      <c r="B92" s="96" t="s">
        <v>230</v>
      </c>
      <c r="C92" s="6">
        <f>VLOOKUP(B92,площадь!A:B,2,0)</f>
        <v>44.4</v>
      </c>
      <c r="D92" s="7"/>
      <c r="E92" s="6">
        <f t="shared" si="13"/>
        <v>122</v>
      </c>
      <c r="F92" s="6">
        <v>30</v>
      </c>
      <c r="G92" s="6">
        <v>31</v>
      </c>
      <c r="H92" s="6">
        <v>30</v>
      </c>
      <c r="I92" s="6">
        <v>31</v>
      </c>
      <c r="J92" s="51">
        <f>VLOOKUP(B92,'общие показания'!A:O,15,0)</f>
        <v>0.9724183084474827</v>
      </c>
      <c r="K92" s="55">
        <v>0</v>
      </c>
      <c r="L92" s="55">
        <f t="shared" si="14"/>
        <v>0.22620524081757046</v>
      </c>
      <c r="M92" s="55">
        <f t="shared" si="15"/>
        <v>0.34414306729121485</v>
      </c>
      <c r="N92" s="55">
        <f t="shared" si="16"/>
        <v>0.4020700003386973</v>
      </c>
      <c r="O92" s="58">
        <f t="shared" si="17"/>
        <v>0</v>
      </c>
      <c r="P92" s="58"/>
      <c r="Q92" s="55"/>
      <c r="R92" s="55">
        <f t="shared" si="18"/>
        <v>0.02700058508284766</v>
      </c>
      <c r="S92" s="55">
        <f t="shared" si="19"/>
        <v>0.041078023371537944</v>
      </c>
      <c r="T92" s="55">
        <f t="shared" si="20"/>
        <v>0.04799236840918638</v>
      </c>
      <c r="U92" s="51">
        <f t="shared" si="22"/>
        <v>0</v>
      </c>
      <c r="V92" s="51">
        <f t="shared" si="23"/>
        <v>588.9263663452646</v>
      </c>
      <c r="W92" s="51">
        <f t="shared" si="24"/>
        <v>895.9780303506835</v>
      </c>
      <c r="X92" s="51">
        <f t="shared" si="25"/>
        <v>1046.7910622233276</v>
      </c>
      <c r="Y92" s="51">
        <f t="shared" si="21"/>
        <v>2531.6954589192756</v>
      </c>
    </row>
    <row r="93" spans="1:25" ht="14.25">
      <c r="A93" s="103" t="s">
        <v>70</v>
      </c>
      <c r="B93" s="96" t="s">
        <v>46</v>
      </c>
      <c r="C93" s="6">
        <f>VLOOKUP(B93,площадь!A:B,2,0)</f>
        <v>44.4</v>
      </c>
      <c r="D93" s="7"/>
      <c r="E93" s="6">
        <f t="shared" si="13"/>
        <v>122</v>
      </c>
      <c r="F93" s="6">
        <v>30</v>
      </c>
      <c r="G93" s="6">
        <v>31</v>
      </c>
      <c r="H93" s="6">
        <v>30</v>
      </c>
      <c r="I93" s="6">
        <v>31</v>
      </c>
      <c r="J93" s="51">
        <f>VLOOKUP(B93,'общие показания'!A:O,15,0)</f>
        <v>0.9724183084474827</v>
      </c>
      <c r="K93" s="55">
        <v>0</v>
      </c>
      <c r="L93" s="55">
        <f t="shared" si="14"/>
        <v>0.22620524081757046</v>
      </c>
      <c r="M93" s="55">
        <f t="shared" si="15"/>
        <v>0.34414306729121485</v>
      </c>
      <c r="N93" s="55">
        <f t="shared" si="16"/>
        <v>0.4020700003386973</v>
      </c>
      <c r="O93" s="58">
        <f t="shared" si="17"/>
        <v>0</v>
      </c>
      <c r="P93" s="58"/>
      <c r="Q93" s="55"/>
      <c r="R93" s="55">
        <f t="shared" si="18"/>
        <v>0.02700058508284766</v>
      </c>
      <c r="S93" s="55">
        <f t="shared" si="19"/>
        <v>0.041078023371537944</v>
      </c>
      <c r="T93" s="55">
        <f t="shared" si="20"/>
        <v>0.04799236840918638</v>
      </c>
      <c r="U93" s="51">
        <f t="shared" si="22"/>
        <v>0</v>
      </c>
      <c r="V93" s="51">
        <f t="shared" si="23"/>
        <v>588.9263663452646</v>
      </c>
      <c r="W93" s="51">
        <f t="shared" si="24"/>
        <v>895.9780303506835</v>
      </c>
      <c r="X93" s="51">
        <f t="shared" si="25"/>
        <v>1046.7910622233276</v>
      </c>
      <c r="Y93" s="51">
        <f t="shared" si="21"/>
        <v>2531.6954589192756</v>
      </c>
    </row>
    <row r="94" spans="1:25" ht="14.25">
      <c r="A94" s="103" t="s">
        <v>413</v>
      </c>
      <c r="B94" s="96" t="s">
        <v>414</v>
      </c>
      <c r="C94" s="6">
        <f>VLOOKUP(B94,площадь!A:B,2,0)</f>
        <v>44.4</v>
      </c>
      <c r="D94" s="7"/>
      <c r="E94" s="6">
        <f t="shared" si="13"/>
        <v>122</v>
      </c>
      <c r="F94" s="6">
        <v>30</v>
      </c>
      <c r="G94" s="6">
        <v>31</v>
      </c>
      <c r="H94" s="6">
        <v>30</v>
      </c>
      <c r="I94" s="6">
        <v>31</v>
      </c>
      <c r="J94" s="51">
        <f>VLOOKUP(B94,'общие показания'!A:O,15,0)</f>
        <v>0.9724183084474827</v>
      </c>
      <c r="K94" s="55">
        <v>0</v>
      </c>
      <c r="L94" s="55">
        <f t="shared" si="14"/>
        <v>0.22620524081757046</v>
      </c>
      <c r="M94" s="55">
        <f t="shared" si="15"/>
        <v>0.34414306729121485</v>
      </c>
      <c r="N94" s="55">
        <f t="shared" si="16"/>
        <v>0.4020700003386973</v>
      </c>
      <c r="O94" s="58">
        <f t="shared" si="17"/>
        <v>0</v>
      </c>
      <c r="P94" s="58"/>
      <c r="Q94" s="55"/>
      <c r="R94" s="55">
        <f t="shared" si="18"/>
        <v>0.02700058508284766</v>
      </c>
      <c r="S94" s="55">
        <f t="shared" si="19"/>
        <v>0.041078023371537944</v>
      </c>
      <c r="T94" s="55">
        <f t="shared" si="20"/>
        <v>0.04799236840918638</v>
      </c>
      <c r="U94" s="51">
        <f t="shared" si="22"/>
        <v>0</v>
      </c>
      <c r="V94" s="51">
        <f t="shared" si="23"/>
        <v>588.9263663452646</v>
      </c>
      <c r="W94" s="51">
        <f t="shared" si="24"/>
        <v>895.9780303506835</v>
      </c>
      <c r="X94" s="51">
        <f t="shared" si="25"/>
        <v>1046.7910622233276</v>
      </c>
      <c r="Y94" s="51">
        <f t="shared" si="21"/>
        <v>2531.6954589192756</v>
      </c>
    </row>
    <row r="95" spans="1:25" ht="14.25">
      <c r="A95" s="103" t="s">
        <v>78</v>
      </c>
      <c r="B95" s="96" t="s">
        <v>47</v>
      </c>
      <c r="C95" s="6">
        <f>VLOOKUP(B95,площадь!A:B,2,0)</f>
        <v>87.1</v>
      </c>
      <c r="D95" s="7"/>
      <c r="E95" s="6">
        <f t="shared" si="13"/>
        <v>122</v>
      </c>
      <c r="F95" s="6">
        <v>30</v>
      </c>
      <c r="G95" s="6">
        <v>31</v>
      </c>
      <c r="H95" s="6">
        <v>30</v>
      </c>
      <c r="I95" s="6">
        <v>31</v>
      </c>
      <c r="J95" s="51">
        <f>VLOOKUP(B95,'общие показания'!A:O,15,0)</f>
        <v>1.9076043843643185</v>
      </c>
      <c r="K95" s="55">
        <v>0</v>
      </c>
      <c r="L95" s="55">
        <f t="shared" si="14"/>
        <v>0.44374947016239613</v>
      </c>
      <c r="M95" s="55">
        <f t="shared" si="15"/>
        <v>0.6751094856095678</v>
      </c>
      <c r="N95" s="55">
        <f t="shared" si="16"/>
        <v>0.7887454285923543</v>
      </c>
      <c r="O95" s="58">
        <f t="shared" si="17"/>
        <v>0</v>
      </c>
      <c r="P95" s="58"/>
      <c r="Q95" s="55"/>
      <c r="R95" s="55">
        <f t="shared" si="18"/>
        <v>0.05296736398009079</v>
      </c>
      <c r="S95" s="55">
        <f t="shared" si="19"/>
        <v>0.0805832395419134</v>
      </c>
      <c r="T95" s="55">
        <f t="shared" si="20"/>
        <v>0.09414719118108408</v>
      </c>
      <c r="U95" s="51">
        <f t="shared" si="22"/>
        <v>0</v>
      </c>
      <c r="V95" s="51">
        <f t="shared" si="23"/>
        <v>1155.3037501953274</v>
      </c>
      <c r="W95" s="51">
        <f t="shared" si="24"/>
        <v>1757.6505955753273</v>
      </c>
      <c r="X95" s="51">
        <f t="shared" si="25"/>
        <v>2053.5022864786447</v>
      </c>
      <c r="Y95" s="51">
        <f t="shared" si="21"/>
        <v>4966.456632249299</v>
      </c>
    </row>
    <row r="96" spans="1:25" ht="14.25">
      <c r="A96" s="103" t="s">
        <v>417</v>
      </c>
      <c r="B96" s="96" t="s">
        <v>418</v>
      </c>
      <c r="C96" s="6">
        <f>VLOOKUP(B96,площадь!A:B,2,0)</f>
        <v>66.2</v>
      </c>
      <c r="D96" s="7"/>
      <c r="E96" s="6">
        <f t="shared" si="13"/>
        <v>122</v>
      </c>
      <c r="F96" s="6">
        <v>30</v>
      </c>
      <c r="G96" s="6">
        <v>31</v>
      </c>
      <c r="H96" s="6">
        <v>30</v>
      </c>
      <c r="I96" s="6">
        <v>31</v>
      </c>
      <c r="J96" s="51">
        <f>VLOOKUP(B96,'общие показания'!A:O,15,0)</f>
        <v>1.4498669373698954</v>
      </c>
      <c r="K96" s="55">
        <v>0</v>
      </c>
      <c r="L96" s="55">
        <f t="shared" si="14"/>
        <v>0.33726997617394516</v>
      </c>
      <c r="M96" s="55">
        <f t="shared" si="15"/>
        <v>0.5131142129432078</v>
      </c>
      <c r="N96" s="55">
        <f t="shared" si="16"/>
        <v>0.5994827482527424</v>
      </c>
      <c r="O96" s="58">
        <f t="shared" si="17"/>
        <v>0</v>
      </c>
      <c r="P96" s="58"/>
      <c r="Q96" s="55"/>
      <c r="R96" s="55">
        <f t="shared" si="18"/>
        <v>0.0402576291100116</v>
      </c>
      <c r="S96" s="55">
        <f t="shared" si="19"/>
        <v>0.061246962774680454</v>
      </c>
      <c r="T96" s="55">
        <f t="shared" si="20"/>
        <v>0.07155618893441754</v>
      </c>
      <c r="U96" s="51">
        <f t="shared" si="22"/>
        <v>0</v>
      </c>
      <c r="V96" s="51">
        <f t="shared" si="23"/>
        <v>878.0839065778495</v>
      </c>
      <c r="W96" s="51">
        <f t="shared" si="24"/>
        <v>1335.895171378722</v>
      </c>
      <c r="X96" s="51">
        <f t="shared" si="25"/>
        <v>1560.7560432248715</v>
      </c>
      <c r="Y96" s="51">
        <f t="shared" si="21"/>
        <v>3774.735121181443</v>
      </c>
    </row>
    <row r="97" spans="1:25" ht="14.25">
      <c r="A97" s="103" t="s">
        <v>419</v>
      </c>
      <c r="B97" s="96" t="s">
        <v>420</v>
      </c>
      <c r="C97" s="6">
        <f>VLOOKUP(B97,площадь!A:B,2,0)</f>
        <v>44.4</v>
      </c>
      <c r="D97" s="7"/>
      <c r="E97" s="6">
        <f t="shared" si="13"/>
        <v>122</v>
      </c>
      <c r="F97" s="6">
        <v>30</v>
      </c>
      <c r="G97" s="6">
        <v>31</v>
      </c>
      <c r="H97" s="6">
        <v>30</v>
      </c>
      <c r="I97" s="6">
        <v>31</v>
      </c>
      <c r="J97" s="51">
        <f>VLOOKUP(B97,'общие показания'!A:O,15,0)</f>
        <v>0.568</v>
      </c>
      <c r="K97" s="55">
        <v>0</v>
      </c>
      <c r="L97" s="55">
        <f t="shared" si="14"/>
        <v>0.13212891578472277</v>
      </c>
      <c r="M97" s="55">
        <f t="shared" si="15"/>
        <v>0.20101766958038197</v>
      </c>
      <c r="N97" s="55">
        <f t="shared" si="16"/>
        <v>0.23485341463489517</v>
      </c>
      <c r="O97" s="58">
        <f t="shared" si="17"/>
        <v>0</v>
      </c>
      <c r="P97" s="58"/>
      <c r="Q97" s="55"/>
      <c r="R97" s="55">
        <f t="shared" si="18"/>
        <v>0.02700058508284766</v>
      </c>
      <c r="S97" s="55">
        <f t="shared" si="19"/>
        <v>0.041078023371537944</v>
      </c>
      <c r="T97" s="55">
        <f t="shared" si="20"/>
        <v>0.04799236840918638</v>
      </c>
      <c r="U97" s="51">
        <f t="shared" si="22"/>
        <v>0</v>
      </c>
      <c r="V97" s="51">
        <f t="shared" si="23"/>
        <v>370.11612347786473</v>
      </c>
      <c r="W97" s="51">
        <f t="shared" si="24"/>
        <v>563.0855303230115</v>
      </c>
      <c r="X97" s="51">
        <f t="shared" si="25"/>
        <v>657.8653498665684</v>
      </c>
      <c r="Y97" s="51">
        <f t="shared" si="21"/>
        <v>1591.0670036674446</v>
      </c>
    </row>
    <row r="98" spans="1:25" ht="14.25">
      <c r="A98" s="103" t="s">
        <v>421</v>
      </c>
      <c r="B98" s="96" t="s">
        <v>422</v>
      </c>
      <c r="C98" s="6">
        <f>VLOOKUP(B98,площадь!A:B,2,0)</f>
        <v>44.4</v>
      </c>
      <c r="D98" s="7"/>
      <c r="E98" s="6">
        <f t="shared" si="13"/>
        <v>122</v>
      </c>
      <c r="F98" s="6">
        <v>30</v>
      </c>
      <c r="G98" s="6">
        <v>31</v>
      </c>
      <c r="H98" s="6">
        <v>30</v>
      </c>
      <c r="I98" s="6">
        <v>31</v>
      </c>
      <c r="J98" s="51">
        <f>VLOOKUP(B98,'общие показания'!A:O,15,0)</f>
        <v>0.9724183084474827</v>
      </c>
      <c r="K98" s="55">
        <v>0</v>
      </c>
      <c r="L98" s="55">
        <f t="shared" si="14"/>
        <v>0.22620524081757046</v>
      </c>
      <c r="M98" s="55">
        <f t="shared" si="15"/>
        <v>0.34414306729121485</v>
      </c>
      <c r="N98" s="55">
        <f t="shared" si="16"/>
        <v>0.4020700003386973</v>
      </c>
      <c r="O98" s="58">
        <f t="shared" si="17"/>
        <v>0</v>
      </c>
      <c r="P98" s="58"/>
      <c r="Q98" s="55"/>
      <c r="R98" s="55">
        <f t="shared" si="18"/>
        <v>0.02700058508284766</v>
      </c>
      <c r="S98" s="55">
        <f t="shared" si="19"/>
        <v>0.041078023371537944</v>
      </c>
      <c r="T98" s="55">
        <f t="shared" si="20"/>
        <v>0.04799236840918638</v>
      </c>
      <c r="U98" s="51">
        <f t="shared" si="22"/>
        <v>0</v>
      </c>
      <c r="V98" s="51">
        <f t="shared" si="23"/>
        <v>588.9263663452646</v>
      </c>
      <c r="W98" s="51">
        <f t="shared" si="24"/>
        <v>895.9780303506835</v>
      </c>
      <c r="X98" s="51">
        <f t="shared" si="25"/>
        <v>1046.7910622233276</v>
      </c>
      <c r="Y98" s="51">
        <f t="shared" si="21"/>
        <v>2531.6954589192756</v>
      </c>
    </row>
    <row r="99" spans="1:25" ht="14.25">
      <c r="A99" s="103" t="s">
        <v>423</v>
      </c>
      <c r="B99" s="96" t="s">
        <v>424</v>
      </c>
      <c r="C99" s="6">
        <f>VLOOKUP(B99,площадь!A:B,2,0)</f>
        <v>87.1</v>
      </c>
      <c r="D99" s="7"/>
      <c r="E99" s="6">
        <f t="shared" si="13"/>
        <v>122</v>
      </c>
      <c r="F99" s="6">
        <v>30</v>
      </c>
      <c r="G99" s="6">
        <v>31</v>
      </c>
      <c r="H99" s="6">
        <v>30</v>
      </c>
      <c r="I99" s="6">
        <v>31</v>
      </c>
      <c r="J99" s="51">
        <f>VLOOKUP(B99,'общие показания'!A:O,15,0)</f>
        <v>1.9076043843643185</v>
      </c>
      <c r="K99" s="55">
        <v>0</v>
      </c>
      <c r="L99" s="55">
        <f t="shared" si="14"/>
        <v>0.44374947016239613</v>
      </c>
      <c r="M99" s="55">
        <f t="shared" si="15"/>
        <v>0.6751094856095678</v>
      </c>
      <c r="N99" s="55">
        <f t="shared" si="16"/>
        <v>0.7887454285923543</v>
      </c>
      <c r="O99" s="58">
        <f t="shared" si="17"/>
        <v>0</v>
      </c>
      <c r="P99" s="58"/>
      <c r="Q99" s="55"/>
      <c r="R99" s="55">
        <f t="shared" si="18"/>
        <v>0.05296736398009079</v>
      </c>
      <c r="S99" s="55">
        <f t="shared" si="19"/>
        <v>0.0805832395419134</v>
      </c>
      <c r="T99" s="55">
        <f t="shared" si="20"/>
        <v>0.09414719118108408</v>
      </c>
      <c r="U99" s="51">
        <f t="shared" si="22"/>
        <v>0</v>
      </c>
      <c r="V99" s="51">
        <f t="shared" si="23"/>
        <v>1155.3037501953274</v>
      </c>
      <c r="W99" s="51">
        <f t="shared" si="24"/>
        <v>1757.6505955753273</v>
      </c>
      <c r="X99" s="51">
        <f t="shared" si="25"/>
        <v>2053.5022864786447</v>
      </c>
      <c r="Y99" s="51">
        <f t="shared" si="21"/>
        <v>4966.456632249299</v>
      </c>
    </row>
    <row r="100" spans="1:25" ht="14.25">
      <c r="A100" s="103" t="s">
        <v>425</v>
      </c>
      <c r="B100" s="96" t="s">
        <v>426</v>
      </c>
      <c r="C100" s="6">
        <f>VLOOKUP(B100,площадь!A:B,2,0)</f>
        <v>66.2</v>
      </c>
      <c r="D100" s="7"/>
      <c r="E100" s="6">
        <f t="shared" si="13"/>
        <v>122</v>
      </c>
      <c r="F100" s="6">
        <v>30</v>
      </c>
      <c r="G100" s="6">
        <v>31</v>
      </c>
      <c r="H100" s="6">
        <v>30</v>
      </c>
      <c r="I100" s="6">
        <v>31</v>
      </c>
      <c r="J100" s="51">
        <f>VLOOKUP(B100,'общие показания'!A:O,15,0)</f>
        <v>0.9890000000000008</v>
      </c>
      <c r="K100" s="55">
        <v>0</v>
      </c>
      <c r="L100" s="55">
        <f t="shared" si="14"/>
        <v>0.23006249597023054</v>
      </c>
      <c r="M100" s="55">
        <f t="shared" si="15"/>
        <v>0.3500114000264048</v>
      </c>
      <c r="N100" s="55">
        <f t="shared" si="16"/>
        <v>0.4089261040033654</v>
      </c>
      <c r="O100" s="58">
        <f t="shared" si="17"/>
        <v>0</v>
      </c>
      <c r="P100" s="58"/>
      <c r="Q100" s="55"/>
      <c r="R100" s="55">
        <f t="shared" si="18"/>
        <v>0.0402576291100116</v>
      </c>
      <c r="S100" s="55">
        <f t="shared" si="19"/>
        <v>0.061246962774680454</v>
      </c>
      <c r="T100" s="55">
        <f t="shared" si="20"/>
        <v>0.07155618893441754</v>
      </c>
      <c r="U100" s="51">
        <f t="shared" si="22"/>
        <v>0</v>
      </c>
      <c r="V100" s="51">
        <f t="shared" si="23"/>
        <v>628.7321725216336</v>
      </c>
      <c r="W100" s="51">
        <f t="shared" si="24"/>
        <v>956.5376008717882</v>
      </c>
      <c r="X100" s="51">
        <f t="shared" si="25"/>
        <v>1117.5441554981305</v>
      </c>
      <c r="Y100" s="51">
        <f t="shared" si="21"/>
        <v>2702.8139288915527</v>
      </c>
    </row>
    <row r="101" spans="1:25" ht="14.25">
      <c r="A101" s="103" t="s">
        <v>427</v>
      </c>
      <c r="B101" s="96" t="s">
        <v>428</v>
      </c>
      <c r="C101" s="6">
        <f>VLOOKUP(B101,площадь!A:B,2,0)</f>
        <v>44.4</v>
      </c>
      <c r="D101" s="7"/>
      <c r="E101" s="6">
        <f t="shared" si="13"/>
        <v>122</v>
      </c>
      <c r="F101" s="6">
        <v>30</v>
      </c>
      <c r="G101" s="6">
        <v>31</v>
      </c>
      <c r="H101" s="6">
        <v>30</v>
      </c>
      <c r="I101" s="6">
        <v>31</v>
      </c>
      <c r="J101" s="51">
        <f>VLOOKUP(B101,'общие показания'!A:O,15,0)</f>
        <v>0.9029999999999996</v>
      </c>
      <c r="K101" s="55">
        <v>0</v>
      </c>
      <c r="L101" s="55">
        <f t="shared" si="14"/>
        <v>0.2100570615380363</v>
      </c>
      <c r="M101" s="55">
        <f t="shared" si="15"/>
        <v>0.3195756261110649</v>
      </c>
      <c r="N101" s="55">
        <f t="shared" si="16"/>
        <v>0.3733673123508984</v>
      </c>
      <c r="O101" s="58">
        <f t="shared" si="17"/>
        <v>0</v>
      </c>
      <c r="P101" s="58"/>
      <c r="Q101" s="55"/>
      <c r="R101" s="55">
        <f t="shared" si="18"/>
        <v>0.02700058508284766</v>
      </c>
      <c r="S101" s="55">
        <f t="shared" si="19"/>
        <v>0.041078023371537944</v>
      </c>
      <c r="T101" s="55">
        <f t="shared" si="20"/>
        <v>0.04799236840918638</v>
      </c>
      <c r="U101" s="51">
        <f t="shared" si="22"/>
        <v>0</v>
      </c>
      <c r="V101" s="51">
        <f t="shared" si="23"/>
        <v>551.3676391225816</v>
      </c>
      <c r="W101" s="51">
        <f t="shared" si="24"/>
        <v>838.8371102585962</v>
      </c>
      <c r="X101" s="51">
        <f t="shared" si="25"/>
        <v>980.032054286266</v>
      </c>
      <c r="Y101" s="51">
        <f t="shared" si="21"/>
        <v>2370.236803667444</v>
      </c>
    </row>
    <row r="102" spans="1:25" ht="14.25">
      <c r="A102" s="103" t="s">
        <v>429</v>
      </c>
      <c r="B102" s="96" t="s">
        <v>430</v>
      </c>
      <c r="C102" s="6">
        <f>VLOOKUP(B102,площадь!A:B,2,0)</f>
        <v>44.4</v>
      </c>
      <c r="D102" s="7"/>
      <c r="E102" s="6">
        <f t="shared" si="13"/>
        <v>122</v>
      </c>
      <c r="F102" s="6">
        <v>30</v>
      </c>
      <c r="G102" s="6">
        <v>31</v>
      </c>
      <c r="H102" s="6">
        <v>30</v>
      </c>
      <c r="I102" s="6">
        <v>31</v>
      </c>
      <c r="J102" s="51">
        <f>VLOOKUP(B102,'общие показания'!A:O,15,0)</f>
        <v>0.9724183084474827</v>
      </c>
      <c r="K102" s="55">
        <v>0</v>
      </c>
      <c r="L102" s="55">
        <f t="shared" si="14"/>
        <v>0.22620524081757046</v>
      </c>
      <c r="M102" s="55">
        <f t="shared" si="15"/>
        <v>0.34414306729121485</v>
      </c>
      <c r="N102" s="55">
        <f t="shared" si="16"/>
        <v>0.4020700003386973</v>
      </c>
      <c r="O102" s="58">
        <f t="shared" si="17"/>
        <v>0</v>
      </c>
      <c r="P102" s="58"/>
      <c r="Q102" s="55"/>
      <c r="R102" s="55">
        <f t="shared" si="18"/>
        <v>0.02700058508284766</v>
      </c>
      <c r="S102" s="55">
        <f t="shared" si="19"/>
        <v>0.041078023371537944</v>
      </c>
      <c r="T102" s="55">
        <f t="shared" si="20"/>
        <v>0.04799236840918638</v>
      </c>
      <c r="U102" s="51">
        <f t="shared" si="22"/>
        <v>0</v>
      </c>
      <c r="V102" s="51">
        <f t="shared" si="23"/>
        <v>588.9263663452646</v>
      </c>
      <c r="W102" s="51">
        <f t="shared" si="24"/>
        <v>895.9780303506835</v>
      </c>
      <c r="X102" s="51">
        <f t="shared" si="25"/>
        <v>1046.7910622233276</v>
      </c>
      <c r="Y102" s="51">
        <f t="shared" si="21"/>
        <v>2531.6954589192756</v>
      </c>
    </row>
    <row r="103" spans="1:25" ht="14.25">
      <c r="A103" s="103" t="s">
        <v>268</v>
      </c>
      <c r="B103" s="96" t="s">
        <v>269</v>
      </c>
      <c r="C103" s="6">
        <f>VLOOKUP(B103,площадь!A:B,2,0)</f>
        <v>66.2</v>
      </c>
      <c r="D103" s="7"/>
      <c r="E103" s="6">
        <f t="shared" si="13"/>
        <v>122</v>
      </c>
      <c r="F103" s="6">
        <v>30</v>
      </c>
      <c r="G103" s="6">
        <v>31</v>
      </c>
      <c r="H103" s="6">
        <v>30</v>
      </c>
      <c r="I103" s="6">
        <v>31</v>
      </c>
      <c r="J103" s="51">
        <f>VLOOKUP(B103,'общие показания'!A:O,15,0)</f>
        <v>1.4498669373698954</v>
      </c>
      <c r="K103" s="55">
        <v>0</v>
      </c>
      <c r="L103" s="55">
        <f t="shared" si="14"/>
        <v>0.33726997617394516</v>
      </c>
      <c r="M103" s="55">
        <f t="shared" si="15"/>
        <v>0.5131142129432078</v>
      </c>
      <c r="N103" s="55">
        <f t="shared" si="16"/>
        <v>0.5994827482527424</v>
      </c>
      <c r="O103" s="58">
        <f t="shared" si="17"/>
        <v>0</v>
      </c>
      <c r="P103" s="58"/>
      <c r="Q103" s="55"/>
      <c r="R103" s="55">
        <f t="shared" si="18"/>
        <v>0.0402576291100116</v>
      </c>
      <c r="S103" s="55">
        <f t="shared" si="19"/>
        <v>0.061246962774680454</v>
      </c>
      <c r="T103" s="55">
        <f t="shared" si="20"/>
        <v>0.07155618893441754</v>
      </c>
      <c r="U103" s="51">
        <f t="shared" si="22"/>
        <v>0</v>
      </c>
      <c r="V103" s="51">
        <f t="shared" si="23"/>
        <v>878.0839065778495</v>
      </c>
      <c r="W103" s="51">
        <f t="shared" si="24"/>
        <v>1335.895171378722</v>
      </c>
      <c r="X103" s="51">
        <f t="shared" si="25"/>
        <v>1560.7560432248715</v>
      </c>
      <c r="Y103" s="51">
        <f t="shared" si="21"/>
        <v>3774.735121181443</v>
      </c>
    </row>
    <row r="104" spans="1:25" ht="14.25">
      <c r="A104" s="103" t="s">
        <v>98</v>
      </c>
      <c r="B104" s="96" t="s">
        <v>49</v>
      </c>
      <c r="C104" s="6">
        <f>VLOOKUP(B104,площадь!A:B,2,0)</f>
        <v>84.4</v>
      </c>
      <c r="D104" s="7"/>
      <c r="E104" s="6">
        <f t="shared" si="13"/>
        <v>122</v>
      </c>
      <c r="F104" s="6">
        <v>30</v>
      </c>
      <c r="G104" s="6">
        <v>31</v>
      </c>
      <c r="H104" s="6">
        <v>30</v>
      </c>
      <c r="I104" s="6">
        <v>31</v>
      </c>
      <c r="J104" s="51">
        <f>VLOOKUP(B104,'общие показания'!A:O,15,0)</f>
        <v>1.4509999999999987</v>
      </c>
      <c r="K104" s="55">
        <v>0</v>
      </c>
      <c r="L104" s="55">
        <f t="shared" si="14"/>
        <v>0.3375335507106208</v>
      </c>
      <c r="M104" s="55">
        <f t="shared" si="15"/>
        <v>0.5135152087343908</v>
      </c>
      <c r="N104" s="55">
        <f t="shared" si="16"/>
        <v>0.599951240554987</v>
      </c>
      <c r="O104" s="58">
        <f t="shared" si="17"/>
        <v>0</v>
      </c>
      <c r="P104" s="58"/>
      <c r="Q104" s="55"/>
      <c r="R104" s="55">
        <f t="shared" si="18"/>
        <v>0.051325436508836544</v>
      </c>
      <c r="S104" s="55">
        <f t="shared" si="19"/>
        <v>0.07808525163418475</v>
      </c>
      <c r="T104" s="55">
        <f t="shared" si="20"/>
        <v>0.09122873634539033</v>
      </c>
      <c r="U104" s="51">
        <f t="shared" si="22"/>
        <v>0</v>
      </c>
      <c r="V104" s="51">
        <f t="shared" si="23"/>
        <v>904.4393411939915</v>
      </c>
      <c r="W104" s="51">
        <f t="shared" si="24"/>
        <v>1375.9916787620627</v>
      </c>
      <c r="X104" s="51">
        <f t="shared" si="25"/>
        <v>1607.6016846730497</v>
      </c>
      <c r="Y104" s="51">
        <f t="shared" si="21"/>
        <v>3888.032704629104</v>
      </c>
    </row>
    <row r="105" spans="1:25" ht="14.25">
      <c r="A105" s="103" t="s">
        <v>321</v>
      </c>
      <c r="B105" s="96" t="s">
        <v>322</v>
      </c>
      <c r="C105" s="6">
        <f>VLOOKUP(B105,площадь!A:B,2,0)</f>
        <v>66.2</v>
      </c>
      <c r="D105" s="7"/>
      <c r="E105" s="6">
        <f t="shared" si="13"/>
        <v>122</v>
      </c>
      <c r="F105" s="6">
        <v>30</v>
      </c>
      <c r="G105" s="6">
        <v>31</v>
      </c>
      <c r="H105" s="6">
        <v>30</v>
      </c>
      <c r="I105" s="6">
        <v>31</v>
      </c>
      <c r="J105" s="51">
        <f>VLOOKUP(B105,'общие показания'!A:O,15,0)</f>
        <v>1.2349999999999994</v>
      </c>
      <c r="K105" s="55">
        <v>0</v>
      </c>
      <c r="L105" s="55">
        <f t="shared" si="14"/>
        <v>0.28728734329952915</v>
      </c>
      <c r="M105" s="55">
        <f t="shared" si="15"/>
        <v>0.4370718695981895</v>
      </c>
      <c r="N105" s="55">
        <f t="shared" si="16"/>
        <v>0.5106407871022807</v>
      </c>
      <c r="O105" s="58">
        <f t="shared" si="17"/>
        <v>0</v>
      </c>
      <c r="P105" s="58"/>
      <c r="Q105" s="55"/>
      <c r="R105" s="55">
        <f t="shared" si="18"/>
        <v>0.0402576291100116</v>
      </c>
      <c r="S105" s="55">
        <f t="shared" si="19"/>
        <v>0.061246962774680454</v>
      </c>
      <c r="T105" s="55">
        <f t="shared" si="20"/>
        <v>0.07155618893441754</v>
      </c>
      <c r="U105" s="51">
        <f t="shared" si="22"/>
        <v>0</v>
      </c>
      <c r="V105" s="51">
        <f t="shared" si="23"/>
        <v>761.8303004279027</v>
      </c>
      <c r="W105" s="51">
        <f t="shared" si="24"/>
        <v>1159.0298058394108</v>
      </c>
      <c r="X105" s="51">
        <f t="shared" si="25"/>
        <v>1354.1203026242356</v>
      </c>
      <c r="Y105" s="51">
        <f t="shared" si="21"/>
        <v>3274.980408891549</v>
      </c>
    </row>
    <row r="106" spans="1:25" ht="14.25">
      <c r="A106" s="103" t="s">
        <v>94</v>
      </c>
      <c r="B106" s="96" t="s">
        <v>9</v>
      </c>
      <c r="C106" s="6">
        <f>VLOOKUP(B106,площадь!A:B,2,0)</f>
        <v>44.4</v>
      </c>
      <c r="D106" s="7"/>
      <c r="E106" s="6">
        <f t="shared" si="13"/>
        <v>122</v>
      </c>
      <c r="F106" s="6">
        <v>30</v>
      </c>
      <c r="G106" s="6">
        <v>31</v>
      </c>
      <c r="H106" s="6">
        <v>30</v>
      </c>
      <c r="I106" s="6">
        <v>31</v>
      </c>
      <c r="J106" s="51">
        <f>VLOOKUP(B106,'общие показания'!A:O,15,0)</f>
        <v>0.9724183084474827</v>
      </c>
      <c r="K106" s="55">
        <v>0</v>
      </c>
      <c r="L106" s="55">
        <f t="shared" si="14"/>
        <v>0.22620524081757046</v>
      </c>
      <c r="M106" s="55">
        <f t="shared" si="15"/>
        <v>0.34414306729121485</v>
      </c>
      <c r="N106" s="55">
        <f t="shared" si="16"/>
        <v>0.4020700003386973</v>
      </c>
      <c r="O106" s="58">
        <f t="shared" si="17"/>
        <v>0</v>
      </c>
      <c r="P106" s="58"/>
      <c r="Q106" s="55"/>
      <c r="R106" s="55">
        <f t="shared" si="18"/>
        <v>0.02700058508284766</v>
      </c>
      <c r="S106" s="55">
        <f t="shared" si="19"/>
        <v>0.041078023371537944</v>
      </c>
      <c r="T106" s="55">
        <f t="shared" si="20"/>
        <v>0.04799236840918638</v>
      </c>
      <c r="U106" s="51">
        <f t="shared" si="22"/>
        <v>0</v>
      </c>
      <c r="V106" s="51">
        <f t="shared" si="23"/>
        <v>588.9263663452646</v>
      </c>
      <c r="W106" s="51">
        <f t="shared" si="24"/>
        <v>895.9780303506835</v>
      </c>
      <c r="X106" s="51">
        <f t="shared" si="25"/>
        <v>1046.7910622233276</v>
      </c>
      <c r="Y106" s="51">
        <f t="shared" si="21"/>
        <v>2531.6954589192756</v>
      </c>
    </row>
    <row r="107" spans="1:25" ht="14.25">
      <c r="A107" s="103" t="s">
        <v>95</v>
      </c>
      <c r="B107" s="96" t="s">
        <v>11</v>
      </c>
      <c r="C107" s="6">
        <f>VLOOKUP(B107,площадь!A:B,2,0)</f>
        <v>44.4</v>
      </c>
      <c r="D107" s="7"/>
      <c r="E107" s="6">
        <f t="shared" si="13"/>
        <v>122</v>
      </c>
      <c r="F107" s="6">
        <v>30</v>
      </c>
      <c r="G107" s="6">
        <v>31</v>
      </c>
      <c r="H107" s="6">
        <v>30</v>
      </c>
      <c r="I107" s="6">
        <v>31</v>
      </c>
      <c r="J107" s="51">
        <f>VLOOKUP(B107,'общие показания'!A:O,15,0)</f>
        <v>0.9724183084474827</v>
      </c>
      <c r="K107" s="55">
        <v>0</v>
      </c>
      <c r="L107" s="55">
        <f t="shared" si="14"/>
        <v>0.22620524081757046</v>
      </c>
      <c r="M107" s="55">
        <f t="shared" si="15"/>
        <v>0.34414306729121485</v>
      </c>
      <c r="N107" s="55">
        <f t="shared" si="16"/>
        <v>0.4020700003386973</v>
      </c>
      <c r="O107" s="58">
        <f t="shared" si="17"/>
        <v>0</v>
      </c>
      <c r="P107" s="58"/>
      <c r="Q107" s="55"/>
      <c r="R107" s="55">
        <f t="shared" si="18"/>
        <v>0.02700058508284766</v>
      </c>
      <c r="S107" s="55">
        <f t="shared" si="19"/>
        <v>0.041078023371537944</v>
      </c>
      <c r="T107" s="55">
        <f t="shared" si="20"/>
        <v>0.04799236840918638</v>
      </c>
      <c r="U107" s="51">
        <f t="shared" si="22"/>
        <v>0</v>
      </c>
      <c r="V107" s="51">
        <f t="shared" si="23"/>
        <v>588.9263663452646</v>
      </c>
      <c r="W107" s="51">
        <f t="shared" si="24"/>
        <v>895.9780303506835</v>
      </c>
      <c r="X107" s="51">
        <f t="shared" si="25"/>
        <v>1046.7910622233276</v>
      </c>
      <c r="Y107" s="51">
        <f t="shared" si="21"/>
        <v>2531.6954589192756</v>
      </c>
    </row>
    <row r="108" spans="1:25" ht="14.25">
      <c r="A108" s="103" t="s">
        <v>445</v>
      </c>
      <c r="B108" s="96" t="s">
        <v>16</v>
      </c>
      <c r="C108" s="6">
        <f>VLOOKUP(B108,площадь!A:B,2,0)</f>
        <v>87.1</v>
      </c>
      <c r="D108" s="7"/>
      <c r="E108" s="6">
        <f t="shared" si="13"/>
        <v>122</v>
      </c>
      <c r="F108" s="6">
        <v>30</v>
      </c>
      <c r="G108" s="6">
        <v>31</v>
      </c>
      <c r="H108" s="6">
        <v>30</v>
      </c>
      <c r="I108" s="6">
        <v>31</v>
      </c>
      <c r="J108" s="51">
        <f>VLOOKUP(B108,'общие показания'!A:O,15,0)</f>
        <v>1.9076043843643185</v>
      </c>
      <c r="K108" s="55">
        <v>0</v>
      </c>
      <c r="L108" s="55">
        <f t="shared" si="14"/>
        <v>0.44374947016239613</v>
      </c>
      <c r="M108" s="55">
        <f t="shared" si="15"/>
        <v>0.6751094856095678</v>
      </c>
      <c r="N108" s="55">
        <f t="shared" si="16"/>
        <v>0.7887454285923543</v>
      </c>
      <c r="O108" s="58">
        <f t="shared" si="17"/>
        <v>0</v>
      </c>
      <c r="P108" s="58"/>
      <c r="Q108" s="55"/>
      <c r="R108" s="55">
        <f t="shared" si="18"/>
        <v>0.05296736398009079</v>
      </c>
      <c r="S108" s="55">
        <f t="shared" si="19"/>
        <v>0.0805832395419134</v>
      </c>
      <c r="T108" s="55">
        <f t="shared" si="20"/>
        <v>0.09414719118108408</v>
      </c>
      <c r="U108" s="51">
        <f t="shared" si="22"/>
        <v>0</v>
      </c>
      <c r="V108" s="51">
        <f t="shared" si="23"/>
        <v>1155.3037501953274</v>
      </c>
      <c r="W108" s="51">
        <f t="shared" si="24"/>
        <v>1757.6505955753273</v>
      </c>
      <c r="X108" s="51">
        <f t="shared" si="25"/>
        <v>2053.5022864786447</v>
      </c>
      <c r="Y108" s="51">
        <f t="shared" si="21"/>
        <v>4966.456632249299</v>
      </c>
    </row>
    <row r="109" spans="1:25" ht="14.25">
      <c r="A109" s="103" t="s">
        <v>337</v>
      </c>
      <c r="B109" s="96" t="s">
        <v>338</v>
      </c>
      <c r="C109" s="6">
        <f>VLOOKUP(B109,площадь!A:B,2,0)</f>
        <v>66.2</v>
      </c>
      <c r="D109" s="7"/>
      <c r="E109" s="6">
        <f t="shared" si="13"/>
        <v>122</v>
      </c>
      <c r="F109" s="6">
        <v>30</v>
      </c>
      <c r="G109" s="6">
        <v>31</v>
      </c>
      <c r="H109" s="6">
        <v>30</v>
      </c>
      <c r="I109" s="6">
        <v>31</v>
      </c>
      <c r="J109" s="51">
        <f>VLOOKUP(B109,'общие показания'!A:O,15,0)</f>
        <v>1.4498669373698954</v>
      </c>
      <c r="K109" s="55">
        <v>0</v>
      </c>
      <c r="L109" s="55">
        <f t="shared" si="14"/>
        <v>0.33726997617394516</v>
      </c>
      <c r="M109" s="55">
        <f t="shared" si="15"/>
        <v>0.5131142129432078</v>
      </c>
      <c r="N109" s="55">
        <f t="shared" si="16"/>
        <v>0.5994827482527424</v>
      </c>
      <c r="O109" s="58">
        <f t="shared" si="17"/>
        <v>0</v>
      </c>
      <c r="P109" s="58"/>
      <c r="Q109" s="55"/>
      <c r="R109" s="55">
        <f t="shared" si="18"/>
        <v>0.0402576291100116</v>
      </c>
      <c r="S109" s="55">
        <f t="shared" si="19"/>
        <v>0.061246962774680454</v>
      </c>
      <c r="T109" s="55">
        <f t="shared" si="20"/>
        <v>0.07155618893441754</v>
      </c>
      <c r="U109" s="51">
        <f t="shared" si="22"/>
        <v>0</v>
      </c>
      <c r="V109" s="51">
        <f t="shared" si="23"/>
        <v>878.0839065778495</v>
      </c>
      <c r="W109" s="51">
        <f t="shared" si="24"/>
        <v>1335.895171378722</v>
      </c>
      <c r="X109" s="51">
        <f t="shared" si="25"/>
        <v>1560.7560432248715</v>
      </c>
      <c r="Y109" s="51">
        <f t="shared" si="21"/>
        <v>3774.735121181443</v>
      </c>
    </row>
    <row r="110" spans="1:25" ht="14.25">
      <c r="A110" s="103" t="s">
        <v>339</v>
      </c>
      <c r="B110" s="96" t="s">
        <v>340</v>
      </c>
      <c r="C110" s="6">
        <f>VLOOKUP(B110,площадь!A:B,2,0)</f>
        <v>44.4</v>
      </c>
      <c r="D110" s="7"/>
      <c r="E110" s="6">
        <f t="shared" si="13"/>
        <v>122</v>
      </c>
      <c r="F110" s="6">
        <v>30</v>
      </c>
      <c r="G110" s="6">
        <v>31</v>
      </c>
      <c r="H110" s="6">
        <v>30</v>
      </c>
      <c r="I110" s="6">
        <v>31</v>
      </c>
      <c r="J110" s="51">
        <f>VLOOKUP(B110,'общие показания'!A:O,15,0)</f>
        <v>0.9724183084474827</v>
      </c>
      <c r="K110" s="55">
        <v>0</v>
      </c>
      <c r="L110" s="55">
        <f t="shared" si="14"/>
        <v>0.22620524081757046</v>
      </c>
      <c r="M110" s="55">
        <f t="shared" si="15"/>
        <v>0.34414306729121485</v>
      </c>
      <c r="N110" s="55">
        <f t="shared" si="16"/>
        <v>0.4020700003386973</v>
      </c>
      <c r="O110" s="58">
        <f t="shared" si="17"/>
        <v>0</v>
      </c>
      <c r="P110" s="58"/>
      <c r="Q110" s="55"/>
      <c r="R110" s="55">
        <f t="shared" si="18"/>
        <v>0.02700058508284766</v>
      </c>
      <c r="S110" s="55">
        <f t="shared" si="19"/>
        <v>0.041078023371537944</v>
      </c>
      <c r="T110" s="55">
        <f t="shared" si="20"/>
        <v>0.04799236840918638</v>
      </c>
      <c r="U110" s="51">
        <f t="shared" si="22"/>
        <v>0</v>
      </c>
      <c r="V110" s="51">
        <f t="shared" si="23"/>
        <v>588.9263663452646</v>
      </c>
      <c r="W110" s="51">
        <f t="shared" si="24"/>
        <v>895.9780303506835</v>
      </c>
      <c r="X110" s="51">
        <f t="shared" si="25"/>
        <v>1046.7910622233276</v>
      </c>
      <c r="Y110" s="51">
        <f t="shared" si="21"/>
        <v>2531.6954589192756</v>
      </c>
    </row>
    <row r="111" spans="1:25" ht="14.25">
      <c r="A111" s="103" t="s">
        <v>345</v>
      </c>
      <c r="B111" s="96" t="s">
        <v>346</v>
      </c>
      <c r="C111" s="6">
        <f>VLOOKUP(B111,площадь!A:B,2,0)</f>
        <v>44.4</v>
      </c>
      <c r="D111" s="7"/>
      <c r="E111" s="6">
        <f t="shared" si="13"/>
        <v>122</v>
      </c>
      <c r="F111" s="6">
        <v>30</v>
      </c>
      <c r="G111" s="6">
        <v>31</v>
      </c>
      <c r="H111" s="6">
        <v>30</v>
      </c>
      <c r="I111" s="6">
        <v>31</v>
      </c>
      <c r="J111" s="51">
        <f>VLOOKUP(B111,'общие показания'!A:O,15,0)</f>
        <v>0.9724183084474827</v>
      </c>
      <c r="K111" s="55">
        <v>0</v>
      </c>
      <c r="L111" s="55">
        <f t="shared" si="14"/>
        <v>0.22620524081757046</v>
      </c>
      <c r="M111" s="55">
        <f t="shared" si="15"/>
        <v>0.34414306729121485</v>
      </c>
      <c r="N111" s="55">
        <f t="shared" si="16"/>
        <v>0.4020700003386973</v>
      </c>
      <c r="O111" s="58">
        <f t="shared" si="17"/>
        <v>0</v>
      </c>
      <c r="P111" s="58"/>
      <c r="Q111" s="55"/>
      <c r="R111" s="55">
        <f t="shared" si="18"/>
        <v>0.02700058508284766</v>
      </c>
      <c r="S111" s="55">
        <f t="shared" si="19"/>
        <v>0.041078023371537944</v>
      </c>
      <c r="T111" s="55">
        <f t="shared" si="20"/>
        <v>0.04799236840918638</v>
      </c>
      <c r="U111" s="51">
        <f t="shared" si="22"/>
        <v>0</v>
      </c>
      <c r="V111" s="51">
        <f t="shared" si="23"/>
        <v>588.9263663452646</v>
      </c>
      <c r="W111" s="51">
        <f t="shared" si="24"/>
        <v>895.9780303506835</v>
      </c>
      <c r="X111" s="51">
        <f t="shared" si="25"/>
        <v>1046.7910622233276</v>
      </c>
      <c r="Y111" s="51">
        <f t="shared" si="21"/>
        <v>2531.6954589192756</v>
      </c>
    </row>
    <row r="112" spans="1:25" ht="14.25">
      <c r="A112" s="103" t="s">
        <v>349</v>
      </c>
      <c r="B112" s="96" t="s">
        <v>350</v>
      </c>
      <c r="C112" s="6">
        <f>VLOOKUP(B112,площадь!A:B,2,0)</f>
        <v>87.1</v>
      </c>
      <c r="D112" s="7"/>
      <c r="E112" s="6">
        <f t="shared" si="13"/>
        <v>122</v>
      </c>
      <c r="F112" s="6">
        <v>30</v>
      </c>
      <c r="G112" s="6">
        <v>31</v>
      </c>
      <c r="H112" s="6">
        <v>30</v>
      </c>
      <c r="I112" s="6">
        <v>31</v>
      </c>
      <c r="J112" s="51">
        <f>VLOOKUP(B112,'общие показания'!A:O,15,0)</f>
        <v>1.9076043843643185</v>
      </c>
      <c r="K112" s="55">
        <v>0</v>
      </c>
      <c r="L112" s="55">
        <f t="shared" si="14"/>
        <v>0.44374947016239613</v>
      </c>
      <c r="M112" s="55">
        <f t="shared" si="15"/>
        <v>0.6751094856095678</v>
      </c>
      <c r="N112" s="55">
        <f t="shared" si="16"/>
        <v>0.7887454285923543</v>
      </c>
      <c r="O112" s="58">
        <f t="shared" si="17"/>
        <v>0</v>
      </c>
      <c r="P112" s="58"/>
      <c r="Q112" s="55"/>
      <c r="R112" s="55">
        <f t="shared" si="18"/>
        <v>0.05296736398009079</v>
      </c>
      <c r="S112" s="55">
        <f t="shared" si="19"/>
        <v>0.0805832395419134</v>
      </c>
      <c r="T112" s="55">
        <f t="shared" si="20"/>
        <v>0.09414719118108408</v>
      </c>
      <c r="U112" s="51">
        <f t="shared" si="22"/>
        <v>0</v>
      </c>
      <c r="V112" s="51">
        <f t="shared" si="23"/>
        <v>1155.3037501953274</v>
      </c>
      <c r="W112" s="51">
        <f t="shared" si="24"/>
        <v>1757.6505955753273</v>
      </c>
      <c r="X112" s="51">
        <f t="shared" si="25"/>
        <v>2053.5022864786447</v>
      </c>
      <c r="Y112" s="51">
        <f t="shared" si="21"/>
        <v>4966.456632249299</v>
      </c>
    </row>
    <row r="113" spans="1:25" ht="14.25">
      <c r="A113" s="103" t="s">
        <v>371</v>
      </c>
      <c r="B113" s="96" t="s">
        <v>372</v>
      </c>
      <c r="C113" s="6">
        <f>VLOOKUP(B113,площадь!A:B,2,0)</f>
        <v>66.2</v>
      </c>
      <c r="D113" s="7"/>
      <c r="E113" s="6">
        <f t="shared" si="13"/>
        <v>122</v>
      </c>
      <c r="F113" s="6">
        <v>30</v>
      </c>
      <c r="G113" s="6">
        <v>31</v>
      </c>
      <c r="H113" s="6">
        <v>30</v>
      </c>
      <c r="I113" s="6">
        <v>31</v>
      </c>
      <c r="J113" s="51">
        <f>VLOOKUP(B113,'общие показания'!A:O,15,0)</f>
        <v>1.4498669373698954</v>
      </c>
      <c r="K113" s="55">
        <v>0</v>
      </c>
      <c r="L113" s="55">
        <f t="shared" si="14"/>
        <v>0.33726997617394516</v>
      </c>
      <c r="M113" s="55">
        <f t="shared" si="15"/>
        <v>0.5131142129432078</v>
      </c>
      <c r="N113" s="55">
        <f t="shared" si="16"/>
        <v>0.5994827482527424</v>
      </c>
      <c r="O113" s="58">
        <f t="shared" si="17"/>
        <v>0</v>
      </c>
      <c r="P113" s="58"/>
      <c r="Q113" s="55"/>
      <c r="R113" s="55">
        <f t="shared" si="18"/>
        <v>0.0402576291100116</v>
      </c>
      <c r="S113" s="55">
        <f t="shared" si="19"/>
        <v>0.061246962774680454</v>
      </c>
      <c r="T113" s="55">
        <f t="shared" si="20"/>
        <v>0.07155618893441754</v>
      </c>
      <c r="U113" s="51">
        <f t="shared" si="22"/>
        <v>0</v>
      </c>
      <c r="V113" s="51">
        <f t="shared" si="23"/>
        <v>878.0839065778495</v>
      </c>
      <c r="W113" s="51">
        <f t="shared" si="24"/>
        <v>1335.895171378722</v>
      </c>
      <c r="X113" s="51">
        <f t="shared" si="25"/>
        <v>1560.7560432248715</v>
      </c>
      <c r="Y113" s="51">
        <f t="shared" si="21"/>
        <v>3774.735121181443</v>
      </c>
    </row>
    <row r="114" spans="1:25" ht="14.25">
      <c r="A114" s="103" t="s">
        <v>156</v>
      </c>
      <c r="B114" s="96" t="s">
        <v>157</v>
      </c>
      <c r="C114" s="6">
        <f>VLOOKUP(B114,площадь!A:B,2,0)</f>
        <v>44.4</v>
      </c>
      <c r="D114" s="7"/>
      <c r="E114" s="6">
        <f t="shared" si="13"/>
        <v>122</v>
      </c>
      <c r="F114" s="6">
        <v>30</v>
      </c>
      <c r="G114" s="6">
        <v>31</v>
      </c>
      <c r="H114" s="6">
        <v>30</v>
      </c>
      <c r="I114" s="6">
        <v>31</v>
      </c>
      <c r="J114" s="51">
        <f>VLOOKUP(B114,'общие показания'!A:O,15,0)</f>
        <v>0.5589999999999993</v>
      </c>
      <c r="K114" s="55">
        <v>0</v>
      </c>
      <c r="L114" s="55">
        <f t="shared" si="14"/>
        <v>0.13003532380926047</v>
      </c>
      <c r="M114" s="55">
        <f t="shared" si="15"/>
        <v>0.19783253044970667</v>
      </c>
      <c r="N114" s="55">
        <f t="shared" si="16"/>
        <v>0.2311321457410321</v>
      </c>
      <c r="O114" s="58">
        <f t="shared" si="17"/>
        <v>0</v>
      </c>
      <c r="P114" s="58"/>
      <c r="Q114" s="55"/>
      <c r="R114" s="55">
        <f t="shared" si="18"/>
        <v>0.02700058508284766</v>
      </c>
      <c r="S114" s="55">
        <f t="shared" si="19"/>
        <v>0.041078023371537944</v>
      </c>
      <c r="T114" s="55">
        <f t="shared" si="20"/>
        <v>0.04799236840918638</v>
      </c>
      <c r="U114" s="51">
        <f t="shared" si="22"/>
        <v>0</v>
      </c>
      <c r="V114" s="51">
        <f t="shared" si="23"/>
        <v>365.2466797739765</v>
      </c>
      <c r="W114" s="51">
        <f t="shared" si="24"/>
        <v>555.6772789217564</v>
      </c>
      <c r="X114" s="51">
        <f t="shared" si="25"/>
        <v>649.2101249717102</v>
      </c>
      <c r="Y114" s="51">
        <f t="shared" si="21"/>
        <v>1570.134083667443</v>
      </c>
    </row>
    <row r="115" spans="1:25" ht="14.25">
      <c r="A115" s="103" t="s">
        <v>276</v>
      </c>
      <c r="B115" s="96" t="s">
        <v>277</v>
      </c>
      <c r="C115" s="6">
        <f>VLOOKUP(B115,площадь!A:B,2,0)</f>
        <v>87.1</v>
      </c>
      <c r="D115" s="7"/>
      <c r="E115" s="6">
        <f t="shared" si="13"/>
        <v>122</v>
      </c>
      <c r="F115" s="6">
        <v>30</v>
      </c>
      <c r="G115" s="6">
        <v>31</v>
      </c>
      <c r="H115" s="6">
        <v>30</v>
      </c>
      <c r="I115" s="6">
        <v>31</v>
      </c>
      <c r="J115" s="51">
        <f>VLOOKUP(B115,'общие показания'!A:O,15,0)</f>
        <v>1.9076043843643185</v>
      </c>
      <c r="K115" s="55">
        <v>0</v>
      </c>
      <c r="L115" s="55">
        <f t="shared" si="14"/>
        <v>0.44374947016239613</v>
      </c>
      <c r="M115" s="55">
        <f t="shared" si="15"/>
        <v>0.6751094856095678</v>
      </c>
      <c r="N115" s="55">
        <f t="shared" si="16"/>
        <v>0.7887454285923543</v>
      </c>
      <c r="O115" s="58">
        <f t="shared" si="17"/>
        <v>0</v>
      </c>
      <c r="P115" s="58"/>
      <c r="Q115" s="55"/>
      <c r="R115" s="55">
        <f t="shared" si="18"/>
        <v>0.05296736398009079</v>
      </c>
      <c r="S115" s="55">
        <f t="shared" si="19"/>
        <v>0.0805832395419134</v>
      </c>
      <c r="T115" s="55">
        <f t="shared" si="20"/>
        <v>0.09414719118108408</v>
      </c>
      <c r="U115" s="51">
        <f t="shared" si="22"/>
        <v>0</v>
      </c>
      <c r="V115" s="51">
        <f t="shared" si="23"/>
        <v>1155.3037501953274</v>
      </c>
      <c r="W115" s="51">
        <f t="shared" si="24"/>
        <v>1757.6505955753273</v>
      </c>
      <c r="X115" s="51">
        <f t="shared" si="25"/>
        <v>2053.5022864786447</v>
      </c>
      <c r="Y115" s="51">
        <f t="shared" si="21"/>
        <v>4966.456632249299</v>
      </c>
    </row>
    <row r="116" spans="1:25" ht="14.25">
      <c r="A116" s="103" t="s">
        <v>377</v>
      </c>
      <c r="B116" s="96" t="s">
        <v>378</v>
      </c>
      <c r="C116" s="6">
        <f>VLOOKUP(B116,площадь!A:B,2,0)</f>
        <v>44.4</v>
      </c>
      <c r="D116" s="7"/>
      <c r="E116" s="6">
        <f t="shared" si="13"/>
        <v>122</v>
      </c>
      <c r="F116" s="6">
        <v>30</v>
      </c>
      <c r="G116" s="6">
        <v>31</v>
      </c>
      <c r="H116" s="6">
        <v>30</v>
      </c>
      <c r="I116" s="6">
        <v>31</v>
      </c>
      <c r="J116" s="51">
        <f>VLOOKUP(B116,'общие показания'!A:O,15,0)</f>
        <v>0.9724183084474827</v>
      </c>
      <c r="K116" s="55">
        <v>0</v>
      </c>
      <c r="L116" s="55">
        <f t="shared" si="14"/>
        <v>0.22620524081757046</v>
      </c>
      <c r="M116" s="55">
        <f t="shared" si="15"/>
        <v>0.34414306729121485</v>
      </c>
      <c r="N116" s="55">
        <f t="shared" si="16"/>
        <v>0.4020700003386973</v>
      </c>
      <c r="O116" s="58">
        <f t="shared" si="17"/>
        <v>0</v>
      </c>
      <c r="P116" s="58"/>
      <c r="Q116" s="55"/>
      <c r="R116" s="55">
        <f t="shared" si="18"/>
        <v>0.02700058508284766</v>
      </c>
      <c r="S116" s="55">
        <f t="shared" si="19"/>
        <v>0.041078023371537944</v>
      </c>
      <c r="T116" s="55">
        <f t="shared" si="20"/>
        <v>0.04799236840918638</v>
      </c>
      <c r="U116" s="51">
        <f t="shared" si="22"/>
        <v>0</v>
      </c>
      <c r="V116" s="51">
        <f t="shared" si="23"/>
        <v>588.9263663452646</v>
      </c>
      <c r="W116" s="51">
        <f t="shared" si="24"/>
        <v>895.9780303506835</v>
      </c>
      <c r="X116" s="51">
        <f t="shared" si="25"/>
        <v>1046.7910622233276</v>
      </c>
      <c r="Y116" s="51">
        <f t="shared" si="21"/>
        <v>2531.6954589192756</v>
      </c>
    </row>
    <row r="117" spans="1:25" ht="14.25">
      <c r="A117" s="103" t="s">
        <v>385</v>
      </c>
      <c r="B117" s="96" t="s">
        <v>386</v>
      </c>
      <c r="C117" s="6">
        <f>VLOOKUP(B117,площадь!A:B,2,0)</f>
        <v>44.4</v>
      </c>
      <c r="D117" s="7"/>
      <c r="E117" s="6">
        <f t="shared" si="13"/>
        <v>122</v>
      </c>
      <c r="F117" s="6">
        <v>30</v>
      </c>
      <c r="G117" s="6">
        <v>31</v>
      </c>
      <c r="H117" s="6">
        <v>30</v>
      </c>
      <c r="I117" s="6">
        <v>31</v>
      </c>
      <c r="J117" s="51">
        <f>VLOOKUP(B117,'общие показания'!A:O,15,0)</f>
        <v>0.9724183084474827</v>
      </c>
      <c r="K117" s="55">
        <v>0</v>
      </c>
      <c r="L117" s="55">
        <f t="shared" si="14"/>
        <v>0.22620524081757046</v>
      </c>
      <c r="M117" s="55">
        <f t="shared" si="15"/>
        <v>0.34414306729121485</v>
      </c>
      <c r="N117" s="55">
        <f t="shared" si="16"/>
        <v>0.4020700003386973</v>
      </c>
      <c r="O117" s="58">
        <f t="shared" si="17"/>
        <v>0</v>
      </c>
      <c r="P117" s="58"/>
      <c r="Q117" s="55"/>
      <c r="R117" s="55">
        <f t="shared" si="18"/>
        <v>0.02700058508284766</v>
      </c>
      <c r="S117" s="55">
        <f t="shared" si="19"/>
        <v>0.041078023371537944</v>
      </c>
      <c r="T117" s="55">
        <f t="shared" si="20"/>
        <v>0.04799236840918638</v>
      </c>
      <c r="U117" s="51">
        <f t="shared" si="22"/>
        <v>0</v>
      </c>
      <c r="V117" s="51">
        <f t="shared" si="23"/>
        <v>588.9263663452646</v>
      </c>
      <c r="W117" s="51">
        <f t="shared" si="24"/>
        <v>895.9780303506835</v>
      </c>
      <c r="X117" s="51">
        <f t="shared" si="25"/>
        <v>1046.7910622233276</v>
      </c>
      <c r="Y117" s="51">
        <f t="shared" si="21"/>
        <v>2531.6954589192756</v>
      </c>
    </row>
    <row r="118" spans="1:25" ht="14.25">
      <c r="A118" s="103" t="s">
        <v>90</v>
      </c>
      <c r="B118" s="96" t="s">
        <v>38</v>
      </c>
      <c r="C118" s="6">
        <f>VLOOKUP(B118,площадь!A:B,2,0)</f>
        <v>87.1</v>
      </c>
      <c r="D118" s="7"/>
      <c r="E118" s="6">
        <f t="shared" si="13"/>
        <v>122</v>
      </c>
      <c r="F118" s="6">
        <v>30</v>
      </c>
      <c r="G118" s="6">
        <v>31</v>
      </c>
      <c r="H118" s="6">
        <v>30</v>
      </c>
      <c r="I118" s="6">
        <v>31</v>
      </c>
      <c r="J118" s="51">
        <f>VLOOKUP(B118,'общие показания'!A:O,15,0)</f>
        <v>1.9076043843643185</v>
      </c>
      <c r="K118" s="55">
        <v>0</v>
      </c>
      <c r="L118" s="55">
        <f t="shared" si="14"/>
        <v>0.44374947016239613</v>
      </c>
      <c r="M118" s="55">
        <f t="shared" si="15"/>
        <v>0.6751094856095678</v>
      </c>
      <c r="N118" s="55">
        <f t="shared" si="16"/>
        <v>0.7887454285923543</v>
      </c>
      <c r="O118" s="58">
        <f t="shared" si="17"/>
        <v>0</v>
      </c>
      <c r="P118" s="58"/>
      <c r="Q118" s="55"/>
      <c r="R118" s="55">
        <f t="shared" si="18"/>
        <v>0.05296736398009079</v>
      </c>
      <c r="S118" s="55">
        <f t="shared" si="19"/>
        <v>0.0805832395419134</v>
      </c>
      <c r="T118" s="55">
        <f t="shared" si="20"/>
        <v>0.09414719118108408</v>
      </c>
      <c r="U118" s="51">
        <f t="shared" si="22"/>
        <v>0</v>
      </c>
      <c r="V118" s="51">
        <f t="shared" si="23"/>
        <v>1155.3037501953274</v>
      </c>
      <c r="W118" s="51">
        <f t="shared" si="24"/>
        <v>1757.6505955753273</v>
      </c>
      <c r="X118" s="51">
        <f t="shared" si="25"/>
        <v>2053.5022864786447</v>
      </c>
      <c r="Y118" s="51">
        <f t="shared" si="21"/>
        <v>4966.456632249299</v>
      </c>
    </row>
    <row r="119" spans="1:25" ht="14.25">
      <c r="A119" s="103" t="s">
        <v>399</v>
      </c>
      <c r="B119" s="96" t="s">
        <v>400</v>
      </c>
      <c r="C119" s="6">
        <f>VLOOKUP(B119,площадь!A:B,2,0)</f>
        <v>66.2</v>
      </c>
      <c r="D119" s="7"/>
      <c r="E119" s="6">
        <f t="shared" si="13"/>
        <v>122</v>
      </c>
      <c r="F119" s="6">
        <v>30</v>
      </c>
      <c r="G119" s="6">
        <v>31</v>
      </c>
      <c r="H119" s="6">
        <v>30</v>
      </c>
      <c r="I119" s="6">
        <v>31</v>
      </c>
      <c r="J119" s="51">
        <f>VLOOKUP(B119,'общие показания'!A:O,15,0)</f>
        <v>2.5</v>
      </c>
      <c r="K119" s="55">
        <v>0</v>
      </c>
      <c r="L119" s="55">
        <f t="shared" si="14"/>
        <v>0.5815533265172658</v>
      </c>
      <c r="M119" s="55">
        <f t="shared" si="15"/>
        <v>0.884760869631963</v>
      </c>
      <c r="N119" s="55">
        <f t="shared" si="16"/>
        <v>1.033685803850771</v>
      </c>
      <c r="O119" s="58">
        <f t="shared" si="17"/>
        <v>0</v>
      </c>
      <c r="P119" s="58"/>
      <c r="Q119" s="55"/>
      <c r="R119" s="55">
        <f t="shared" si="18"/>
        <v>0.0402576291100116</v>
      </c>
      <c r="S119" s="55">
        <f t="shared" si="19"/>
        <v>0.061246962774680454</v>
      </c>
      <c r="T119" s="55">
        <f t="shared" si="20"/>
        <v>0.07155618893441754</v>
      </c>
      <c r="U119" s="51">
        <f t="shared" si="22"/>
        <v>0</v>
      </c>
      <c r="V119" s="51">
        <f t="shared" si="23"/>
        <v>1446.257665474372</v>
      </c>
      <c r="W119" s="51">
        <f t="shared" si="24"/>
        <v>2200.300697237964</v>
      </c>
      <c r="X119" s="51">
        <f t="shared" si="25"/>
        <v>2570.6602461792145</v>
      </c>
      <c r="Y119" s="51">
        <f t="shared" si="21"/>
        <v>6217.2186088915505</v>
      </c>
    </row>
    <row r="120" spans="1:25" ht="14.25">
      <c r="A120" s="103" t="s">
        <v>401</v>
      </c>
      <c r="B120" s="96" t="s">
        <v>402</v>
      </c>
      <c r="C120" s="6">
        <f>VLOOKUP(B120,площадь!A:B,2,0)</f>
        <v>44.4</v>
      </c>
      <c r="D120" s="7"/>
      <c r="E120" s="6">
        <f t="shared" si="13"/>
        <v>122</v>
      </c>
      <c r="F120" s="6">
        <v>30</v>
      </c>
      <c r="G120" s="6">
        <v>31</v>
      </c>
      <c r="H120" s="6">
        <v>30</v>
      </c>
      <c r="I120" s="6">
        <v>31</v>
      </c>
      <c r="J120" s="51">
        <f>VLOOKUP(B120,'общие показания'!A:O,15,0)</f>
        <v>0</v>
      </c>
      <c r="K120" s="55">
        <v>0</v>
      </c>
      <c r="L120" s="55">
        <f t="shared" si="14"/>
        <v>0</v>
      </c>
      <c r="M120" s="55">
        <f t="shared" si="15"/>
        <v>0</v>
      </c>
      <c r="N120" s="55">
        <f t="shared" si="16"/>
        <v>0</v>
      </c>
      <c r="O120" s="58">
        <f t="shared" si="17"/>
        <v>0</v>
      </c>
      <c r="P120" s="58"/>
      <c r="Q120" s="55"/>
      <c r="R120" s="55">
        <f t="shared" si="18"/>
        <v>0.02700058508284766</v>
      </c>
      <c r="S120" s="55">
        <f t="shared" si="19"/>
        <v>0.041078023371537944</v>
      </c>
      <c r="T120" s="55">
        <f t="shared" si="20"/>
        <v>0.04799236840918638</v>
      </c>
      <c r="U120" s="51">
        <f t="shared" si="22"/>
        <v>0</v>
      </c>
      <c r="V120" s="51">
        <f t="shared" si="23"/>
        <v>62.80012083249372</v>
      </c>
      <c r="W120" s="51">
        <f t="shared" si="24"/>
        <v>95.54255299939268</v>
      </c>
      <c r="X120" s="51">
        <f t="shared" si="25"/>
        <v>111.62448983555842</v>
      </c>
      <c r="Y120" s="51">
        <f t="shared" si="21"/>
        <v>269.9671636674448</v>
      </c>
    </row>
    <row r="121" spans="1:25" ht="14.25">
      <c r="A121" s="103" t="s">
        <v>405</v>
      </c>
      <c r="B121" s="96" t="s">
        <v>406</v>
      </c>
      <c r="C121" s="6">
        <f>VLOOKUP(B121,площадь!A:B,2,0)</f>
        <v>44.4</v>
      </c>
      <c r="D121" s="7"/>
      <c r="E121" s="6">
        <f t="shared" si="13"/>
        <v>122</v>
      </c>
      <c r="F121" s="6">
        <v>30</v>
      </c>
      <c r="G121" s="6">
        <v>31</v>
      </c>
      <c r="H121" s="6">
        <v>30</v>
      </c>
      <c r="I121" s="6">
        <v>31</v>
      </c>
      <c r="J121" s="51">
        <f>VLOOKUP(B121,'общие показания'!A:O,15,0)</f>
        <v>0.9724183084474827</v>
      </c>
      <c r="K121" s="55">
        <v>0</v>
      </c>
      <c r="L121" s="55">
        <f t="shared" si="14"/>
        <v>0.22620524081757046</v>
      </c>
      <c r="M121" s="55">
        <f t="shared" si="15"/>
        <v>0.34414306729121485</v>
      </c>
      <c r="N121" s="55">
        <f t="shared" si="16"/>
        <v>0.4020700003386973</v>
      </c>
      <c r="O121" s="58">
        <f t="shared" si="17"/>
        <v>0</v>
      </c>
      <c r="P121" s="58"/>
      <c r="Q121" s="55"/>
      <c r="R121" s="55">
        <f t="shared" si="18"/>
        <v>0.02700058508284766</v>
      </c>
      <c r="S121" s="55">
        <f t="shared" si="19"/>
        <v>0.041078023371537944</v>
      </c>
      <c r="T121" s="55">
        <f t="shared" si="20"/>
        <v>0.04799236840918638</v>
      </c>
      <c r="U121" s="51">
        <f t="shared" si="22"/>
        <v>0</v>
      </c>
      <c r="V121" s="51">
        <f t="shared" si="23"/>
        <v>588.9263663452646</v>
      </c>
      <c r="W121" s="51">
        <f t="shared" si="24"/>
        <v>895.9780303506835</v>
      </c>
      <c r="X121" s="51">
        <f t="shared" si="25"/>
        <v>1046.7910622233276</v>
      </c>
      <c r="Y121" s="51">
        <f t="shared" si="21"/>
        <v>2531.6954589192756</v>
      </c>
    </row>
    <row r="122" spans="1:25" ht="14.25">
      <c r="A122" s="103" t="s">
        <v>407</v>
      </c>
      <c r="B122" s="96" t="s">
        <v>408</v>
      </c>
      <c r="C122" s="6">
        <f>VLOOKUP(B122,площадь!A:B,2,0)</f>
        <v>87.1</v>
      </c>
      <c r="D122" s="7"/>
      <c r="E122" s="6">
        <f t="shared" si="13"/>
        <v>31</v>
      </c>
      <c r="F122" s="6">
        <v>30</v>
      </c>
      <c r="G122" s="6">
        <v>1</v>
      </c>
      <c r="H122" s="6"/>
      <c r="I122" s="6"/>
      <c r="J122" s="51">
        <f>VLOOKUP(B122,'общие показания'!A:O,15,0)</f>
        <v>3.7300000000000004</v>
      </c>
      <c r="K122" s="55">
        <v>0</v>
      </c>
      <c r="L122" s="55">
        <f t="shared" si="14"/>
        <v>0.027989598811734216</v>
      </c>
      <c r="M122" s="55">
        <f t="shared" si="15"/>
        <v>0</v>
      </c>
      <c r="N122" s="55">
        <f t="shared" si="16"/>
        <v>0</v>
      </c>
      <c r="O122" s="58">
        <f t="shared" si="17"/>
        <v>-3.702010401188266</v>
      </c>
      <c r="P122" s="58"/>
      <c r="Q122" s="55"/>
      <c r="R122" s="55">
        <f t="shared" si="18"/>
        <v>0.0017086246445190576</v>
      </c>
      <c r="S122" s="55">
        <f t="shared" si="19"/>
        <v>0</v>
      </c>
      <c r="T122" s="55">
        <f t="shared" si="20"/>
        <v>0</v>
      </c>
      <c r="U122" s="51">
        <f t="shared" si="22"/>
        <v>0</v>
      </c>
      <c r="V122" s="51">
        <f t="shared" si="23"/>
        <v>69.07450397243036</v>
      </c>
      <c r="W122" s="51">
        <f t="shared" si="24"/>
        <v>0</v>
      </c>
      <c r="X122" s="51">
        <f t="shared" si="25"/>
        <v>0</v>
      </c>
      <c r="Y122" s="51">
        <f t="shared" si="21"/>
        <v>69.07450397243036</v>
      </c>
    </row>
    <row r="123" spans="1:25" ht="14.25">
      <c r="A123" s="103" t="s">
        <v>676</v>
      </c>
      <c r="B123" s="96" t="s">
        <v>408</v>
      </c>
      <c r="C123" s="6">
        <f>VLOOKUP(B123,площадь!A:B,2,0)</f>
        <v>87.1</v>
      </c>
      <c r="D123" s="8">
        <v>45201</v>
      </c>
      <c r="E123" s="6">
        <f t="shared" si="13"/>
        <v>91</v>
      </c>
      <c r="F123" s="6"/>
      <c r="G123" s="6">
        <v>30</v>
      </c>
      <c r="H123" s="6">
        <v>30</v>
      </c>
      <c r="I123" s="6">
        <v>31</v>
      </c>
      <c r="J123" s="51">
        <f>VLOOKUP(B123,'общие показания'!A:O,15,0)</f>
        <v>3.7300000000000004</v>
      </c>
      <c r="K123" s="55">
        <v>0</v>
      </c>
      <c r="L123" s="55">
        <f t="shared" si="14"/>
        <v>0.8396879643520264</v>
      </c>
      <c r="M123" s="55">
        <f t="shared" si="15"/>
        <v>1.3200632174908888</v>
      </c>
      <c r="N123" s="55">
        <f t="shared" si="16"/>
        <v>1.5422592193453506</v>
      </c>
      <c r="O123" s="58">
        <f t="shared" si="17"/>
        <v>-0.02798959881173424</v>
      </c>
      <c r="P123" s="58"/>
      <c r="Q123" s="55"/>
      <c r="R123" s="55">
        <f t="shared" si="18"/>
        <v>0.05125873933557173</v>
      </c>
      <c r="S123" s="55">
        <f t="shared" si="19"/>
        <v>0.0805832395419134</v>
      </c>
      <c r="T123" s="55">
        <f t="shared" si="20"/>
        <v>0.09414719118108408</v>
      </c>
      <c r="U123" s="51">
        <f t="shared" si="22"/>
        <v>0</v>
      </c>
      <c r="V123" s="51">
        <f t="shared" si="23"/>
        <v>2072.235119172911</v>
      </c>
      <c r="W123" s="51">
        <f t="shared" si="24"/>
        <v>3257.7355814834546</v>
      </c>
      <c r="X123" s="51">
        <f t="shared" si="25"/>
        <v>3806.084942115224</v>
      </c>
      <c r="Y123" s="51">
        <f t="shared" si="21"/>
        <v>9136.05564277159</v>
      </c>
    </row>
    <row r="124" spans="1:25" ht="14.25">
      <c r="A124" s="103" t="s">
        <v>415</v>
      </c>
      <c r="B124" s="96" t="s">
        <v>416</v>
      </c>
      <c r="C124" s="6">
        <f>VLOOKUP(B124,площадь!A:B,2,0)</f>
        <v>66.2</v>
      </c>
      <c r="D124" s="7"/>
      <c r="E124" s="6">
        <f t="shared" si="13"/>
        <v>122</v>
      </c>
      <c r="F124" s="6">
        <v>30</v>
      </c>
      <c r="G124" s="6">
        <v>31</v>
      </c>
      <c r="H124" s="6">
        <v>30</v>
      </c>
      <c r="I124" s="6">
        <v>31</v>
      </c>
      <c r="J124" s="51">
        <f>VLOOKUP(B124,'общие показания'!A:O,15,0)</f>
        <v>1.4498669373698954</v>
      </c>
      <c r="K124" s="55">
        <v>0</v>
      </c>
      <c r="L124" s="55">
        <f t="shared" si="14"/>
        <v>0.33726997617394516</v>
      </c>
      <c r="M124" s="55">
        <f t="shared" si="15"/>
        <v>0.5131142129432078</v>
      </c>
      <c r="N124" s="55">
        <f t="shared" si="16"/>
        <v>0.5994827482527424</v>
      </c>
      <c r="O124" s="58">
        <f t="shared" si="17"/>
        <v>0</v>
      </c>
      <c r="P124" s="58"/>
      <c r="Q124" s="55"/>
      <c r="R124" s="55">
        <f t="shared" si="18"/>
        <v>0.0402576291100116</v>
      </c>
      <c r="S124" s="55">
        <f t="shared" si="19"/>
        <v>0.061246962774680454</v>
      </c>
      <c r="T124" s="55">
        <f t="shared" si="20"/>
        <v>0.07155618893441754</v>
      </c>
      <c r="U124" s="51">
        <f t="shared" si="22"/>
        <v>0</v>
      </c>
      <c r="V124" s="51">
        <f t="shared" si="23"/>
        <v>878.0839065778495</v>
      </c>
      <c r="W124" s="51">
        <f t="shared" si="24"/>
        <v>1335.895171378722</v>
      </c>
      <c r="X124" s="51">
        <f t="shared" si="25"/>
        <v>1560.7560432248715</v>
      </c>
      <c r="Y124" s="51">
        <f t="shared" si="21"/>
        <v>3774.735121181443</v>
      </c>
    </row>
    <row r="125" spans="1:25" ht="14.25">
      <c r="A125" s="103" t="s">
        <v>83</v>
      </c>
      <c r="B125" s="96" t="s">
        <v>48</v>
      </c>
      <c r="C125" s="6">
        <f>VLOOKUP(B125,площадь!A:B,2,0)</f>
        <v>44.4</v>
      </c>
      <c r="D125" s="7"/>
      <c r="E125" s="6">
        <f t="shared" si="13"/>
        <v>122</v>
      </c>
      <c r="F125" s="6">
        <v>30</v>
      </c>
      <c r="G125" s="6">
        <v>31</v>
      </c>
      <c r="H125" s="6">
        <v>30</v>
      </c>
      <c r="I125" s="6">
        <v>31</v>
      </c>
      <c r="J125" s="51">
        <f>VLOOKUP(B125,'общие показания'!A:O,15,0)</f>
        <v>1.0079999999999991</v>
      </c>
      <c r="K125" s="55">
        <v>0</v>
      </c>
      <c r="L125" s="55">
        <f t="shared" si="14"/>
        <v>0.23448230125176137</v>
      </c>
      <c r="M125" s="55">
        <f t="shared" si="15"/>
        <v>0.3567355826356072</v>
      </c>
      <c r="N125" s="55">
        <f t="shared" si="16"/>
        <v>0.41678211611263055</v>
      </c>
      <c r="O125" s="58">
        <f t="shared" si="17"/>
        <v>0</v>
      </c>
      <c r="P125" s="58"/>
      <c r="Q125" s="55"/>
      <c r="R125" s="55">
        <f t="shared" si="18"/>
        <v>0.02700058508284766</v>
      </c>
      <c r="S125" s="55">
        <f t="shared" si="19"/>
        <v>0.041078023371537944</v>
      </c>
      <c r="T125" s="55">
        <f t="shared" si="20"/>
        <v>0.04799236840918638</v>
      </c>
      <c r="U125" s="51">
        <f t="shared" si="22"/>
        <v>0</v>
      </c>
      <c r="V125" s="51">
        <f t="shared" si="23"/>
        <v>608.1778156679405</v>
      </c>
      <c r="W125" s="51">
        <f t="shared" si="24"/>
        <v>925.2667099398986</v>
      </c>
      <c r="X125" s="51">
        <f t="shared" si="25"/>
        <v>1081.0096780596036</v>
      </c>
      <c r="Y125" s="51">
        <f t="shared" si="21"/>
        <v>2614.454203667443</v>
      </c>
    </row>
    <row r="126" spans="1:25" ht="14.25">
      <c r="A126" s="103" t="s">
        <v>114</v>
      </c>
      <c r="B126" s="96" t="s">
        <v>50</v>
      </c>
      <c r="C126" s="6">
        <f>VLOOKUP(B126,площадь!A:B,2,0)</f>
        <v>44.4</v>
      </c>
      <c r="D126" s="7"/>
      <c r="E126" s="6">
        <f t="shared" si="13"/>
        <v>122</v>
      </c>
      <c r="F126" s="6">
        <v>30</v>
      </c>
      <c r="G126" s="6">
        <v>31</v>
      </c>
      <c r="H126" s="6">
        <v>30</v>
      </c>
      <c r="I126" s="6">
        <v>31</v>
      </c>
      <c r="J126" s="51">
        <f>VLOOKUP(B126,'общие показания'!A:O,15,0)</f>
        <v>0.9724183084474827</v>
      </c>
      <c r="K126" s="55">
        <v>0</v>
      </c>
      <c r="L126" s="55">
        <f t="shared" si="14"/>
        <v>0.22620524081757046</v>
      </c>
      <c r="M126" s="55">
        <f t="shared" si="15"/>
        <v>0.34414306729121485</v>
      </c>
      <c r="N126" s="55">
        <f t="shared" si="16"/>
        <v>0.4020700003386973</v>
      </c>
      <c r="O126" s="58">
        <f t="shared" si="17"/>
        <v>0</v>
      </c>
      <c r="P126" s="58"/>
      <c r="Q126" s="55"/>
      <c r="R126" s="55">
        <f t="shared" si="18"/>
        <v>0.02700058508284766</v>
      </c>
      <c r="S126" s="55">
        <f t="shared" si="19"/>
        <v>0.041078023371537944</v>
      </c>
      <c r="T126" s="55">
        <f t="shared" si="20"/>
        <v>0.04799236840918638</v>
      </c>
      <c r="U126" s="51">
        <f t="shared" si="22"/>
        <v>0</v>
      </c>
      <c r="V126" s="51">
        <f t="shared" si="23"/>
        <v>588.9263663452646</v>
      </c>
      <c r="W126" s="51">
        <f t="shared" si="24"/>
        <v>895.9780303506835</v>
      </c>
      <c r="X126" s="51">
        <f t="shared" si="25"/>
        <v>1046.7910622233276</v>
      </c>
      <c r="Y126" s="51">
        <f t="shared" si="21"/>
        <v>2531.6954589192756</v>
      </c>
    </row>
    <row r="127" spans="1:25" ht="14.25">
      <c r="A127" s="103" t="s">
        <v>150</v>
      </c>
      <c r="B127" s="96" t="s">
        <v>151</v>
      </c>
      <c r="C127" s="6">
        <f>VLOOKUP(B127,площадь!A:B,2,0)</f>
        <v>44.4</v>
      </c>
      <c r="D127" s="7"/>
      <c r="E127" s="6">
        <f t="shared" si="13"/>
        <v>122</v>
      </c>
      <c r="F127" s="6">
        <v>30</v>
      </c>
      <c r="G127" s="6">
        <v>31</v>
      </c>
      <c r="H127" s="6">
        <v>30</v>
      </c>
      <c r="I127" s="6">
        <v>31</v>
      </c>
      <c r="J127" s="51">
        <f>VLOOKUP(B127,'общие показания'!A:O,15,0)</f>
        <v>0</v>
      </c>
      <c r="K127" s="55">
        <v>0</v>
      </c>
      <c r="L127" s="55">
        <f t="shared" si="14"/>
        <v>0</v>
      </c>
      <c r="M127" s="55">
        <f t="shared" si="15"/>
        <v>0</v>
      </c>
      <c r="N127" s="55">
        <f t="shared" si="16"/>
        <v>0</v>
      </c>
      <c r="O127" s="58">
        <f t="shared" si="17"/>
        <v>0</v>
      </c>
      <c r="P127" s="58"/>
      <c r="Q127" s="55"/>
      <c r="R127" s="55">
        <f t="shared" si="18"/>
        <v>0.02700058508284766</v>
      </c>
      <c r="S127" s="55">
        <f t="shared" si="19"/>
        <v>0.041078023371537944</v>
      </c>
      <c r="T127" s="55">
        <f t="shared" si="20"/>
        <v>0.04799236840918638</v>
      </c>
      <c r="U127" s="51">
        <f t="shared" si="22"/>
        <v>0</v>
      </c>
      <c r="V127" s="51">
        <f t="shared" si="23"/>
        <v>62.80012083249372</v>
      </c>
      <c r="W127" s="51">
        <f t="shared" si="24"/>
        <v>95.54255299939268</v>
      </c>
      <c r="X127" s="51">
        <f t="shared" si="25"/>
        <v>111.62448983555842</v>
      </c>
      <c r="Y127" s="51">
        <f t="shared" si="21"/>
        <v>269.9671636674448</v>
      </c>
    </row>
    <row r="128" spans="1:25" ht="14.25">
      <c r="A128" s="103" t="s">
        <v>113</v>
      </c>
      <c r="B128" s="96" t="s">
        <v>51</v>
      </c>
      <c r="C128" s="6">
        <f>VLOOKUP(B128,площадь!A:B,2,0)</f>
        <v>87.1</v>
      </c>
      <c r="D128" s="7"/>
      <c r="E128" s="6">
        <f t="shared" si="13"/>
        <v>122</v>
      </c>
      <c r="F128" s="6">
        <v>30</v>
      </c>
      <c r="G128" s="6">
        <v>31</v>
      </c>
      <c r="H128" s="6">
        <v>30</v>
      </c>
      <c r="I128" s="6">
        <v>31</v>
      </c>
      <c r="J128" s="51">
        <f>VLOOKUP(B128,'общие показания'!A:O,15,0)</f>
        <v>0.2750000000000057</v>
      </c>
      <c r="K128" s="55">
        <v>0</v>
      </c>
      <c r="L128" s="55">
        <f t="shared" si="14"/>
        <v>0.06397086591690056</v>
      </c>
      <c r="M128" s="55">
        <f t="shared" si="15"/>
        <v>0.09732369565951794</v>
      </c>
      <c r="N128" s="55">
        <f t="shared" si="16"/>
        <v>0.11370543842358717</v>
      </c>
      <c r="O128" s="58">
        <f t="shared" si="17"/>
        <v>0</v>
      </c>
      <c r="P128" s="58"/>
      <c r="Q128" s="55"/>
      <c r="R128" s="55">
        <f t="shared" si="18"/>
        <v>0.05296736398009079</v>
      </c>
      <c r="S128" s="55">
        <f t="shared" si="19"/>
        <v>0.0805832395419134</v>
      </c>
      <c r="T128" s="55">
        <f t="shared" si="20"/>
        <v>0.09414719118108408</v>
      </c>
      <c r="U128" s="51">
        <f t="shared" si="22"/>
        <v>0</v>
      </c>
      <c r="V128" s="51">
        <f t="shared" si="23"/>
        <v>271.98429015281425</v>
      </c>
      <c r="W128" s="51">
        <f t="shared" si="24"/>
        <v>413.7901824463052</v>
      </c>
      <c r="X128" s="51">
        <f t="shared" si="25"/>
        <v>483.44027414491285</v>
      </c>
      <c r="Y128" s="51">
        <f t="shared" si="21"/>
        <v>1169.2147467440323</v>
      </c>
    </row>
    <row r="129" spans="1:25" ht="14.25">
      <c r="A129" s="103" t="s">
        <v>431</v>
      </c>
      <c r="B129" s="96" t="s">
        <v>432</v>
      </c>
      <c r="C129" s="6">
        <f>VLOOKUP(B129,площадь!A:B,2,0)</f>
        <v>66.2</v>
      </c>
      <c r="D129" s="7"/>
      <c r="E129" s="6">
        <f t="shared" si="13"/>
        <v>122</v>
      </c>
      <c r="F129" s="6">
        <v>30</v>
      </c>
      <c r="G129" s="6">
        <v>31</v>
      </c>
      <c r="H129" s="6">
        <v>30</v>
      </c>
      <c r="I129" s="6">
        <v>31</v>
      </c>
      <c r="J129" s="51">
        <f>VLOOKUP(B129,'общие показания'!A:O,15,0)</f>
        <v>1.4498669373698954</v>
      </c>
      <c r="K129" s="55">
        <v>0</v>
      </c>
      <c r="L129" s="55">
        <f t="shared" si="14"/>
        <v>0.33726997617394516</v>
      </c>
      <c r="M129" s="55">
        <f t="shared" si="15"/>
        <v>0.5131142129432078</v>
      </c>
      <c r="N129" s="55">
        <f t="shared" si="16"/>
        <v>0.5994827482527424</v>
      </c>
      <c r="O129" s="58">
        <f t="shared" si="17"/>
        <v>0</v>
      </c>
      <c r="P129" s="58"/>
      <c r="Q129" s="55"/>
      <c r="R129" s="55">
        <f t="shared" si="18"/>
        <v>0.0402576291100116</v>
      </c>
      <c r="S129" s="55">
        <f t="shared" si="19"/>
        <v>0.061246962774680454</v>
      </c>
      <c r="T129" s="55">
        <f t="shared" si="20"/>
        <v>0.07155618893441754</v>
      </c>
      <c r="U129" s="51">
        <f t="shared" si="22"/>
        <v>0</v>
      </c>
      <c r="V129" s="51">
        <f t="shared" si="23"/>
        <v>878.0839065778495</v>
      </c>
      <c r="W129" s="51">
        <f t="shared" si="24"/>
        <v>1335.895171378722</v>
      </c>
      <c r="X129" s="51">
        <f t="shared" si="25"/>
        <v>1560.7560432248715</v>
      </c>
      <c r="Y129" s="51">
        <f t="shared" si="21"/>
        <v>3774.735121181443</v>
      </c>
    </row>
    <row r="130" spans="1:25" ht="14.25">
      <c r="A130" s="103" t="s">
        <v>433</v>
      </c>
      <c r="B130" s="96" t="s">
        <v>434</v>
      </c>
      <c r="C130" s="6">
        <f>VLOOKUP(B130,площадь!A:B,2,0)</f>
        <v>44.4</v>
      </c>
      <c r="D130" s="7"/>
      <c r="E130" s="6">
        <f t="shared" si="13"/>
        <v>122</v>
      </c>
      <c r="F130" s="6">
        <v>30</v>
      </c>
      <c r="G130" s="6">
        <v>31</v>
      </c>
      <c r="H130" s="6">
        <v>30</v>
      </c>
      <c r="I130" s="6">
        <v>31</v>
      </c>
      <c r="J130" s="51">
        <f>VLOOKUP(B130,'общие показания'!A:O,15,0)</f>
        <v>0.9724183084474827</v>
      </c>
      <c r="K130" s="55">
        <v>0</v>
      </c>
      <c r="L130" s="55">
        <f t="shared" si="14"/>
        <v>0.22620524081757046</v>
      </c>
      <c r="M130" s="55">
        <f t="shared" si="15"/>
        <v>0.34414306729121485</v>
      </c>
      <c r="N130" s="55">
        <f t="shared" si="16"/>
        <v>0.4020700003386973</v>
      </c>
      <c r="O130" s="58">
        <f t="shared" si="17"/>
        <v>0</v>
      </c>
      <c r="P130" s="58"/>
      <c r="Q130" s="55"/>
      <c r="R130" s="55">
        <f t="shared" si="18"/>
        <v>0.02700058508284766</v>
      </c>
      <c r="S130" s="55">
        <f t="shared" si="19"/>
        <v>0.041078023371537944</v>
      </c>
      <c r="T130" s="55">
        <f t="shared" si="20"/>
        <v>0.04799236840918638</v>
      </c>
      <c r="U130" s="51">
        <f t="shared" si="22"/>
        <v>0</v>
      </c>
      <c r="V130" s="51">
        <f t="shared" si="23"/>
        <v>588.9263663452646</v>
      </c>
      <c r="W130" s="51">
        <f t="shared" si="24"/>
        <v>895.9780303506835</v>
      </c>
      <c r="X130" s="51">
        <f t="shared" si="25"/>
        <v>1046.7910622233276</v>
      </c>
      <c r="Y130" s="51">
        <f t="shared" si="21"/>
        <v>2531.6954589192756</v>
      </c>
    </row>
    <row r="131" spans="1:25" ht="14.25">
      <c r="A131" s="103" t="s">
        <v>435</v>
      </c>
      <c r="B131" s="96" t="s">
        <v>436</v>
      </c>
      <c r="C131" s="6">
        <f>VLOOKUP(B131,площадь!A:B,2,0)</f>
        <v>44.4</v>
      </c>
      <c r="D131" s="7"/>
      <c r="E131" s="6">
        <f aca="true" t="shared" si="26" ref="E131:E194">SUM(F131:I131)</f>
        <v>122</v>
      </c>
      <c r="F131" s="6">
        <v>30</v>
      </c>
      <c r="G131" s="6">
        <v>31</v>
      </c>
      <c r="H131" s="6">
        <v>30</v>
      </c>
      <c r="I131" s="6">
        <v>31</v>
      </c>
      <c r="J131" s="51">
        <f>VLOOKUP(B131,'общие показания'!A:O,15,0)</f>
        <v>0.9724183084474827</v>
      </c>
      <c r="K131" s="55">
        <v>0</v>
      </c>
      <c r="L131" s="55">
        <f aca="true" t="shared" si="27" ref="L131:L194">J131*$L$1/31*G131</f>
        <v>0.22620524081757046</v>
      </c>
      <c r="M131" s="55">
        <f aca="true" t="shared" si="28" ref="M131:M194">J131*$M$1/30*H131</f>
        <v>0.34414306729121485</v>
      </c>
      <c r="N131" s="55">
        <f aca="true" t="shared" si="29" ref="N131:N194">J131*$N$1/31*I131</f>
        <v>0.4020700003386973</v>
      </c>
      <c r="O131" s="58">
        <f aca="true" t="shared" si="30" ref="O131:O194">K131+L131+M131+N131-J131</f>
        <v>0</v>
      </c>
      <c r="P131" s="58"/>
      <c r="Q131" s="55"/>
      <c r="R131" s="55">
        <f aca="true" t="shared" si="31" ref="R131:R194">$R$1*C131/31*G131</f>
        <v>0.02700058508284766</v>
      </c>
      <c r="S131" s="55">
        <f aca="true" t="shared" si="32" ref="S131:S194">$S$1*C131/30*H131</f>
        <v>0.041078023371537944</v>
      </c>
      <c r="T131" s="55">
        <f aca="true" t="shared" si="33" ref="T131:T194">$T$1*C131/31*I131</f>
        <v>0.04799236840918638</v>
      </c>
      <c r="U131" s="51">
        <f t="shared" si="22"/>
        <v>0</v>
      </c>
      <c r="V131" s="51">
        <f t="shared" si="23"/>
        <v>588.9263663452646</v>
      </c>
      <c r="W131" s="51">
        <f t="shared" si="24"/>
        <v>895.9780303506835</v>
      </c>
      <c r="X131" s="51">
        <f t="shared" si="25"/>
        <v>1046.7910622233276</v>
      </c>
      <c r="Y131" s="51">
        <f aca="true" t="shared" si="34" ref="Y131:Y194">SUM(U131:X131)</f>
        <v>2531.6954589192756</v>
      </c>
    </row>
    <row r="132" spans="1:25" ht="14.25">
      <c r="A132" s="103" t="s">
        <v>69</v>
      </c>
      <c r="B132" s="96" t="s">
        <v>52</v>
      </c>
      <c r="C132" s="6">
        <f>VLOOKUP(B132,площадь!A:B,2,0)</f>
        <v>87.1</v>
      </c>
      <c r="D132" s="7"/>
      <c r="E132" s="6">
        <f t="shared" si="26"/>
        <v>122</v>
      </c>
      <c r="F132" s="6">
        <v>30</v>
      </c>
      <c r="G132" s="6">
        <v>31</v>
      </c>
      <c r="H132" s="6">
        <v>30</v>
      </c>
      <c r="I132" s="6">
        <v>31</v>
      </c>
      <c r="J132" s="51">
        <f>VLOOKUP(B132,'общие показания'!A:O,15,0)</f>
        <v>1.9076043843643185</v>
      </c>
      <c r="K132" s="55">
        <v>0</v>
      </c>
      <c r="L132" s="55">
        <f t="shared" si="27"/>
        <v>0.44374947016239613</v>
      </c>
      <c r="M132" s="55">
        <f t="shared" si="28"/>
        <v>0.6751094856095678</v>
      </c>
      <c r="N132" s="55">
        <f t="shared" si="29"/>
        <v>0.7887454285923543</v>
      </c>
      <c r="O132" s="58">
        <f t="shared" si="30"/>
        <v>0</v>
      </c>
      <c r="P132" s="58"/>
      <c r="Q132" s="55"/>
      <c r="R132" s="55">
        <f t="shared" si="31"/>
        <v>0.05296736398009079</v>
      </c>
      <c r="S132" s="55">
        <f t="shared" si="32"/>
        <v>0.0805832395419134</v>
      </c>
      <c r="T132" s="55">
        <f t="shared" si="33"/>
        <v>0.09414719118108408</v>
      </c>
      <c r="U132" s="51">
        <f aca="true" t="shared" si="35" ref="U132:U195">K132*2325.88</f>
        <v>0</v>
      </c>
      <c r="V132" s="51">
        <f aca="true" t="shared" si="36" ref="V132:V195">(L132+R132)*2325.88</f>
        <v>1155.3037501953274</v>
      </c>
      <c r="W132" s="51">
        <f aca="true" t="shared" si="37" ref="W132:W195">(M132+S132)*2325.88</f>
        <v>1757.6505955753273</v>
      </c>
      <c r="X132" s="51">
        <f aca="true" t="shared" si="38" ref="X132:X195">(N132+T132)*2325.88</f>
        <v>2053.5022864786447</v>
      </c>
      <c r="Y132" s="51">
        <f t="shared" si="34"/>
        <v>4966.456632249299</v>
      </c>
    </row>
    <row r="133" spans="1:25" ht="14.25">
      <c r="A133" s="103" t="s">
        <v>65</v>
      </c>
      <c r="B133" s="96" t="s">
        <v>53</v>
      </c>
      <c r="C133" s="6">
        <f>VLOOKUP(B133,площадь!A:B,2,0)</f>
        <v>66.2</v>
      </c>
      <c r="D133" s="7"/>
      <c r="E133" s="6">
        <f t="shared" si="26"/>
        <v>122</v>
      </c>
      <c r="F133" s="6">
        <v>30</v>
      </c>
      <c r="G133" s="6">
        <v>31</v>
      </c>
      <c r="H133" s="6">
        <v>30</v>
      </c>
      <c r="I133" s="6">
        <v>31</v>
      </c>
      <c r="J133" s="51">
        <f>VLOOKUP(B133,'общие показания'!A:O,15,0)</f>
        <v>1.4498669373698954</v>
      </c>
      <c r="K133" s="55">
        <v>0</v>
      </c>
      <c r="L133" s="55">
        <f t="shared" si="27"/>
        <v>0.33726997617394516</v>
      </c>
      <c r="M133" s="55">
        <f t="shared" si="28"/>
        <v>0.5131142129432078</v>
      </c>
      <c r="N133" s="55">
        <f t="shared" si="29"/>
        <v>0.5994827482527424</v>
      </c>
      <c r="O133" s="58">
        <f t="shared" si="30"/>
        <v>0</v>
      </c>
      <c r="P133" s="58"/>
      <c r="Q133" s="55"/>
      <c r="R133" s="55">
        <f t="shared" si="31"/>
        <v>0.0402576291100116</v>
      </c>
      <c r="S133" s="55">
        <f t="shared" si="32"/>
        <v>0.061246962774680454</v>
      </c>
      <c r="T133" s="55">
        <f t="shared" si="33"/>
        <v>0.07155618893441754</v>
      </c>
      <c r="U133" s="51">
        <f t="shared" si="35"/>
        <v>0</v>
      </c>
      <c r="V133" s="51">
        <f t="shared" si="36"/>
        <v>878.0839065778495</v>
      </c>
      <c r="W133" s="51">
        <f t="shared" si="37"/>
        <v>1335.895171378722</v>
      </c>
      <c r="X133" s="51">
        <f t="shared" si="38"/>
        <v>1560.7560432248715</v>
      </c>
      <c r="Y133" s="51">
        <f t="shared" si="34"/>
        <v>3774.735121181443</v>
      </c>
    </row>
    <row r="134" spans="1:25" ht="14.25">
      <c r="A134" s="103" t="s">
        <v>437</v>
      </c>
      <c r="B134" s="96" t="s">
        <v>438</v>
      </c>
      <c r="C134" s="6">
        <f>VLOOKUP(B134,площадь!A:B,2,0)</f>
        <v>44.4</v>
      </c>
      <c r="D134" s="7"/>
      <c r="E134" s="6">
        <f t="shared" si="26"/>
        <v>122</v>
      </c>
      <c r="F134" s="6">
        <v>30</v>
      </c>
      <c r="G134" s="6">
        <v>31</v>
      </c>
      <c r="H134" s="6">
        <v>30</v>
      </c>
      <c r="I134" s="6">
        <v>31</v>
      </c>
      <c r="J134" s="51">
        <f>VLOOKUP(B134,'общие показания'!A:O,15,0)</f>
        <v>0.9724183084474827</v>
      </c>
      <c r="K134" s="55">
        <v>0</v>
      </c>
      <c r="L134" s="55">
        <f t="shared" si="27"/>
        <v>0.22620524081757046</v>
      </c>
      <c r="M134" s="55">
        <f t="shared" si="28"/>
        <v>0.34414306729121485</v>
      </c>
      <c r="N134" s="55">
        <f t="shared" si="29"/>
        <v>0.4020700003386973</v>
      </c>
      <c r="O134" s="58">
        <f t="shared" si="30"/>
        <v>0</v>
      </c>
      <c r="P134" s="58"/>
      <c r="Q134" s="55"/>
      <c r="R134" s="55">
        <f t="shared" si="31"/>
        <v>0.02700058508284766</v>
      </c>
      <c r="S134" s="55">
        <f t="shared" si="32"/>
        <v>0.041078023371537944</v>
      </c>
      <c r="T134" s="55">
        <f t="shared" si="33"/>
        <v>0.04799236840918638</v>
      </c>
      <c r="U134" s="51">
        <f t="shared" si="35"/>
        <v>0</v>
      </c>
      <c r="V134" s="51">
        <f t="shared" si="36"/>
        <v>588.9263663452646</v>
      </c>
      <c r="W134" s="51">
        <f t="shared" si="37"/>
        <v>895.9780303506835</v>
      </c>
      <c r="X134" s="51">
        <f t="shared" si="38"/>
        <v>1046.7910622233276</v>
      </c>
      <c r="Y134" s="51">
        <f t="shared" si="34"/>
        <v>2531.6954589192756</v>
      </c>
    </row>
    <row r="135" spans="1:25" ht="14.25">
      <c r="A135" s="103" t="s">
        <v>66</v>
      </c>
      <c r="B135" s="96" t="s">
        <v>54</v>
      </c>
      <c r="C135" s="6">
        <f>VLOOKUP(B135,площадь!A:B,2,0)</f>
        <v>44.4</v>
      </c>
      <c r="D135" s="8"/>
      <c r="E135" s="6">
        <f t="shared" si="26"/>
        <v>122</v>
      </c>
      <c r="F135" s="6">
        <v>30</v>
      </c>
      <c r="G135" s="6">
        <v>31</v>
      </c>
      <c r="H135" s="6">
        <v>30</v>
      </c>
      <c r="I135" s="6">
        <v>31</v>
      </c>
      <c r="J135" s="51">
        <f>VLOOKUP(B135,'общие показания'!A:O,15,0)</f>
        <v>0.9724183084474827</v>
      </c>
      <c r="K135" s="55">
        <v>0</v>
      </c>
      <c r="L135" s="55">
        <f t="shared" si="27"/>
        <v>0.22620524081757046</v>
      </c>
      <c r="M135" s="55">
        <f t="shared" si="28"/>
        <v>0.34414306729121485</v>
      </c>
      <c r="N135" s="55">
        <f t="shared" si="29"/>
        <v>0.4020700003386973</v>
      </c>
      <c r="O135" s="58">
        <f t="shared" si="30"/>
        <v>0</v>
      </c>
      <c r="P135" s="58"/>
      <c r="Q135" s="55"/>
      <c r="R135" s="55">
        <f t="shared" si="31"/>
        <v>0.02700058508284766</v>
      </c>
      <c r="S135" s="55">
        <f t="shared" si="32"/>
        <v>0.041078023371537944</v>
      </c>
      <c r="T135" s="55">
        <f t="shared" si="33"/>
        <v>0.04799236840918638</v>
      </c>
      <c r="U135" s="51">
        <f t="shared" si="35"/>
        <v>0</v>
      </c>
      <c r="V135" s="51">
        <f t="shared" si="36"/>
        <v>588.9263663452646</v>
      </c>
      <c r="W135" s="51">
        <f t="shared" si="37"/>
        <v>895.9780303506835</v>
      </c>
      <c r="X135" s="51">
        <f t="shared" si="38"/>
        <v>1046.7910622233276</v>
      </c>
      <c r="Y135" s="51">
        <f t="shared" si="34"/>
        <v>2531.6954589192756</v>
      </c>
    </row>
    <row r="136" spans="1:25" ht="14.25">
      <c r="A136" s="103" t="s">
        <v>103</v>
      </c>
      <c r="B136" s="96" t="s">
        <v>55</v>
      </c>
      <c r="C136" s="6">
        <f>VLOOKUP(B136,площадь!A:B,2,0)</f>
        <v>87.1</v>
      </c>
      <c r="D136" s="7"/>
      <c r="E136" s="6">
        <f t="shared" si="26"/>
        <v>122</v>
      </c>
      <c r="F136" s="6">
        <v>30</v>
      </c>
      <c r="G136" s="6">
        <v>31</v>
      </c>
      <c r="H136" s="6">
        <v>30</v>
      </c>
      <c r="I136" s="6">
        <v>31</v>
      </c>
      <c r="J136" s="51">
        <f>VLOOKUP(B136,'общие показания'!A:O,15,0)</f>
        <v>1.9076043843643185</v>
      </c>
      <c r="K136" s="55">
        <v>0</v>
      </c>
      <c r="L136" s="55">
        <f t="shared" si="27"/>
        <v>0.44374947016239613</v>
      </c>
      <c r="M136" s="55">
        <f t="shared" si="28"/>
        <v>0.6751094856095678</v>
      </c>
      <c r="N136" s="55">
        <f t="shared" si="29"/>
        <v>0.7887454285923543</v>
      </c>
      <c r="O136" s="58">
        <f t="shared" si="30"/>
        <v>0</v>
      </c>
      <c r="P136" s="58"/>
      <c r="Q136" s="55"/>
      <c r="R136" s="55">
        <f t="shared" si="31"/>
        <v>0.05296736398009079</v>
      </c>
      <c r="S136" s="55">
        <f t="shared" si="32"/>
        <v>0.0805832395419134</v>
      </c>
      <c r="T136" s="55">
        <f t="shared" si="33"/>
        <v>0.09414719118108408</v>
      </c>
      <c r="U136" s="51">
        <f t="shared" si="35"/>
        <v>0</v>
      </c>
      <c r="V136" s="51">
        <f t="shared" si="36"/>
        <v>1155.3037501953274</v>
      </c>
      <c r="W136" s="51">
        <f t="shared" si="37"/>
        <v>1757.6505955753273</v>
      </c>
      <c r="X136" s="51">
        <f t="shared" si="38"/>
        <v>2053.5022864786447</v>
      </c>
      <c r="Y136" s="51">
        <f t="shared" si="34"/>
        <v>4966.456632249299</v>
      </c>
    </row>
    <row r="137" spans="1:25" ht="14.25">
      <c r="A137" s="103" t="s">
        <v>439</v>
      </c>
      <c r="B137" s="96" t="s">
        <v>440</v>
      </c>
      <c r="C137" s="6">
        <f>VLOOKUP(B137,площадь!A:B,2,0)</f>
        <v>66.2</v>
      </c>
      <c r="D137" s="7"/>
      <c r="E137" s="6">
        <f t="shared" si="26"/>
        <v>122</v>
      </c>
      <c r="F137" s="6">
        <v>30</v>
      </c>
      <c r="G137" s="6">
        <v>31</v>
      </c>
      <c r="H137" s="6">
        <v>30</v>
      </c>
      <c r="I137" s="6">
        <v>31</v>
      </c>
      <c r="J137" s="51">
        <f>VLOOKUP(B137,'общие показания'!A:O,15,0)</f>
        <v>1.4498669373698954</v>
      </c>
      <c r="K137" s="55">
        <v>0</v>
      </c>
      <c r="L137" s="55">
        <f t="shared" si="27"/>
        <v>0.33726997617394516</v>
      </c>
      <c r="M137" s="55">
        <f t="shared" si="28"/>
        <v>0.5131142129432078</v>
      </c>
      <c r="N137" s="55">
        <f t="shared" si="29"/>
        <v>0.5994827482527424</v>
      </c>
      <c r="O137" s="58">
        <f t="shared" si="30"/>
        <v>0</v>
      </c>
      <c r="P137" s="58"/>
      <c r="Q137" s="55"/>
      <c r="R137" s="55">
        <f t="shared" si="31"/>
        <v>0.0402576291100116</v>
      </c>
      <c r="S137" s="55">
        <f t="shared" si="32"/>
        <v>0.061246962774680454</v>
      </c>
      <c r="T137" s="55">
        <f t="shared" si="33"/>
        <v>0.07155618893441754</v>
      </c>
      <c r="U137" s="51">
        <f t="shared" si="35"/>
        <v>0</v>
      </c>
      <c r="V137" s="51">
        <f t="shared" si="36"/>
        <v>878.0839065778495</v>
      </c>
      <c r="W137" s="51">
        <f t="shared" si="37"/>
        <v>1335.895171378722</v>
      </c>
      <c r="X137" s="51">
        <f t="shared" si="38"/>
        <v>1560.7560432248715</v>
      </c>
      <c r="Y137" s="51">
        <f t="shared" si="34"/>
        <v>3774.735121181443</v>
      </c>
    </row>
    <row r="138" spans="1:25" ht="14.25">
      <c r="A138" s="103" t="s">
        <v>152</v>
      </c>
      <c r="B138" s="96" t="s">
        <v>153</v>
      </c>
      <c r="C138" s="6">
        <f>VLOOKUP(B138,площадь!A:B,2,0)</f>
        <v>44.4</v>
      </c>
      <c r="D138" s="7"/>
      <c r="E138" s="6">
        <f t="shared" si="26"/>
        <v>122</v>
      </c>
      <c r="F138" s="6">
        <v>30</v>
      </c>
      <c r="G138" s="6">
        <v>31</v>
      </c>
      <c r="H138" s="6">
        <v>30</v>
      </c>
      <c r="I138" s="6">
        <v>31</v>
      </c>
      <c r="J138" s="51">
        <f>VLOOKUP(B138,'общие показания'!A:O,15,0)</f>
        <v>0.5809999999999995</v>
      </c>
      <c r="K138" s="55">
        <v>0</v>
      </c>
      <c r="L138" s="55">
        <f t="shared" si="27"/>
        <v>0.13515299308261247</v>
      </c>
      <c r="M138" s="55">
        <f t="shared" si="28"/>
        <v>0.20561842610246803</v>
      </c>
      <c r="N138" s="55">
        <f t="shared" si="29"/>
        <v>0.24022858081491902</v>
      </c>
      <c r="O138" s="58">
        <f t="shared" si="30"/>
        <v>0</v>
      </c>
      <c r="P138" s="58"/>
      <c r="Q138" s="55"/>
      <c r="R138" s="55">
        <f t="shared" si="31"/>
        <v>0.02700058508284766</v>
      </c>
      <c r="S138" s="55">
        <f t="shared" si="32"/>
        <v>0.041078023371537944</v>
      </c>
      <c r="T138" s="55">
        <f t="shared" si="33"/>
        <v>0.04799236840918638</v>
      </c>
      <c r="U138" s="51">
        <f t="shared" si="35"/>
        <v>0</v>
      </c>
      <c r="V138" s="51">
        <f t="shared" si="36"/>
        <v>377.14976438348043</v>
      </c>
      <c r="W138" s="51">
        <f t="shared" si="37"/>
        <v>573.7863379026011</v>
      </c>
      <c r="X138" s="51">
        <f t="shared" si="38"/>
        <v>670.3673413813623</v>
      </c>
      <c r="Y138" s="51">
        <f t="shared" si="34"/>
        <v>1621.3034436674438</v>
      </c>
    </row>
    <row r="139" spans="1:25" ht="14.25">
      <c r="A139" s="103" t="s">
        <v>441</v>
      </c>
      <c r="B139" s="96" t="s">
        <v>442</v>
      </c>
      <c r="C139" s="6">
        <f>VLOOKUP(B139,площадь!A:B,2,0)</f>
        <v>44.4</v>
      </c>
      <c r="D139" s="7"/>
      <c r="E139" s="6">
        <f t="shared" si="26"/>
        <v>122</v>
      </c>
      <c r="F139" s="6">
        <v>30</v>
      </c>
      <c r="G139" s="6">
        <v>31</v>
      </c>
      <c r="H139" s="6">
        <v>30</v>
      </c>
      <c r="I139" s="6">
        <v>31</v>
      </c>
      <c r="J139" s="51">
        <f>VLOOKUP(B139,'общие показания'!A:O,15,0)</f>
        <v>0.6195</v>
      </c>
      <c r="K139" s="55">
        <v>0</v>
      </c>
      <c r="L139" s="55">
        <f t="shared" si="27"/>
        <v>0.14410891431097847</v>
      </c>
      <c r="M139" s="55">
        <f t="shared" si="28"/>
        <v>0.21924374349480044</v>
      </c>
      <c r="N139" s="55">
        <f t="shared" si="29"/>
        <v>0.2561473421942211</v>
      </c>
      <c r="O139" s="58">
        <f t="shared" si="30"/>
        <v>0</v>
      </c>
      <c r="P139" s="58"/>
      <c r="Q139" s="55"/>
      <c r="R139" s="55">
        <f t="shared" si="31"/>
        <v>0.02700058508284766</v>
      </c>
      <c r="S139" s="55">
        <f t="shared" si="32"/>
        <v>0.041078023371537944</v>
      </c>
      <c r="T139" s="55">
        <f t="shared" si="33"/>
        <v>0.04799236840918638</v>
      </c>
      <c r="U139" s="51">
        <f t="shared" si="35"/>
        <v>0</v>
      </c>
      <c r="V139" s="51">
        <f t="shared" si="36"/>
        <v>397.98016245011235</v>
      </c>
      <c r="W139" s="51">
        <f t="shared" si="37"/>
        <v>605.4771911190792</v>
      </c>
      <c r="X139" s="51">
        <f t="shared" si="38"/>
        <v>707.3924700982533</v>
      </c>
      <c r="Y139" s="51">
        <f t="shared" si="34"/>
        <v>1710.849823667445</v>
      </c>
    </row>
    <row r="140" spans="1:25" ht="14.25">
      <c r="A140" s="103" t="s">
        <v>84</v>
      </c>
      <c r="B140" s="96" t="s">
        <v>56</v>
      </c>
      <c r="C140" s="6">
        <f>VLOOKUP(B140,площадь!A:B,2,0)</f>
        <v>44.4</v>
      </c>
      <c r="D140" s="7"/>
      <c r="E140" s="6">
        <f t="shared" si="26"/>
        <v>122</v>
      </c>
      <c r="F140" s="6">
        <v>30</v>
      </c>
      <c r="G140" s="6">
        <v>31</v>
      </c>
      <c r="H140" s="6">
        <v>30</v>
      </c>
      <c r="I140" s="6">
        <v>31</v>
      </c>
      <c r="J140" s="51">
        <f>VLOOKUP(B140,'общие показания'!A:O,15,0)</f>
        <v>0.9724183084474827</v>
      </c>
      <c r="K140" s="55">
        <v>0</v>
      </c>
      <c r="L140" s="55">
        <f t="shared" si="27"/>
        <v>0.22620524081757046</v>
      </c>
      <c r="M140" s="55">
        <f t="shared" si="28"/>
        <v>0.34414306729121485</v>
      </c>
      <c r="N140" s="55">
        <f t="shared" si="29"/>
        <v>0.4020700003386973</v>
      </c>
      <c r="O140" s="58">
        <f t="shared" si="30"/>
        <v>0</v>
      </c>
      <c r="P140" s="58"/>
      <c r="Q140" s="55"/>
      <c r="R140" s="55">
        <f t="shared" si="31"/>
        <v>0.02700058508284766</v>
      </c>
      <c r="S140" s="55">
        <f t="shared" si="32"/>
        <v>0.041078023371537944</v>
      </c>
      <c r="T140" s="55">
        <f t="shared" si="33"/>
        <v>0.04799236840918638</v>
      </c>
      <c r="U140" s="51">
        <f t="shared" si="35"/>
        <v>0</v>
      </c>
      <c r="V140" s="51">
        <f t="shared" si="36"/>
        <v>588.9263663452646</v>
      </c>
      <c r="W140" s="51">
        <f t="shared" si="37"/>
        <v>895.9780303506835</v>
      </c>
      <c r="X140" s="51">
        <f t="shared" si="38"/>
        <v>1046.7910622233276</v>
      </c>
      <c r="Y140" s="51">
        <f t="shared" si="34"/>
        <v>2531.6954589192756</v>
      </c>
    </row>
    <row r="141" spans="1:25" ht="14.25">
      <c r="A141" s="103" t="s">
        <v>671</v>
      </c>
      <c r="B141" s="96" t="s">
        <v>57</v>
      </c>
      <c r="C141" s="6">
        <f>VLOOKUP(B141,площадь!A:B,2,0)</f>
        <v>87.1</v>
      </c>
      <c r="D141" s="7"/>
      <c r="E141" s="6">
        <f t="shared" si="26"/>
        <v>122</v>
      </c>
      <c r="F141" s="6">
        <v>30</v>
      </c>
      <c r="G141" s="6">
        <v>31</v>
      </c>
      <c r="H141" s="6">
        <v>30</v>
      </c>
      <c r="I141" s="6">
        <v>31</v>
      </c>
      <c r="J141" s="51">
        <f>VLOOKUP(B141,'общие показания'!A:O,15,0)</f>
        <v>1.9076043843643185</v>
      </c>
      <c r="K141" s="55">
        <v>0</v>
      </c>
      <c r="L141" s="55">
        <f t="shared" si="27"/>
        <v>0.44374947016239613</v>
      </c>
      <c r="M141" s="55">
        <f t="shared" si="28"/>
        <v>0.6751094856095678</v>
      </c>
      <c r="N141" s="55">
        <f t="shared" si="29"/>
        <v>0.7887454285923543</v>
      </c>
      <c r="O141" s="58">
        <f t="shared" si="30"/>
        <v>0</v>
      </c>
      <c r="P141" s="58"/>
      <c r="Q141" s="55"/>
      <c r="R141" s="55">
        <f t="shared" si="31"/>
        <v>0.05296736398009079</v>
      </c>
      <c r="S141" s="55">
        <f t="shared" si="32"/>
        <v>0.0805832395419134</v>
      </c>
      <c r="T141" s="55">
        <f t="shared" si="33"/>
        <v>0.09414719118108408</v>
      </c>
      <c r="U141" s="51">
        <f t="shared" si="35"/>
        <v>0</v>
      </c>
      <c r="V141" s="51">
        <f t="shared" si="36"/>
        <v>1155.3037501953274</v>
      </c>
      <c r="W141" s="51">
        <f t="shared" si="37"/>
        <v>1757.6505955753273</v>
      </c>
      <c r="X141" s="51">
        <f t="shared" si="38"/>
        <v>2053.5022864786447</v>
      </c>
      <c r="Y141" s="51">
        <f t="shared" si="34"/>
        <v>4966.456632249299</v>
      </c>
    </row>
    <row r="142" spans="1:25" ht="14.25">
      <c r="A142" s="103" t="s">
        <v>80</v>
      </c>
      <c r="B142" s="96" t="s">
        <v>58</v>
      </c>
      <c r="C142" s="6">
        <f>VLOOKUP(B142,площадь!A:B,2,0)</f>
        <v>66.2</v>
      </c>
      <c r="D142" s="7"/>
      <c r="E142" s="6">
        <f t="shared" si="26"/>
        <v>122</v>
      </c>
      <c r="F142" s="6">
        <v>30</v>
      </c>
      <c r="G142" s="6">
        <v>31</v>
      </c>
      <c r="H142" s="6">
        <v>30</v>
      </c>
      <c r="I142" s="6">
        <v>31</v>
      </c>
      <c r="J142" s="51">
        <f>VLOOKUP(B142,'общие показания'!A:O,15,0)</f>
        <v>1.4498669373698954</v>
      </c>
      <c r="K142" s="55">
        <v>0</v>
      </c>
      <c r="L142" s="55">
        <f t="shared" si="27"/>
        <v>0.33726997617394516</v>
      </c>
      <c r="M142" s="55">
        <f t="shared" si="28"/>
        <v>0.5131142129432078</v>
      </c>
      <c r="N142" s="55">
        <f t="shared" si="29"/>
        <v>0.5994827482527424</v>
      </c>
      <c r="O142" s="58">
        <f t="shared" si="30"/>
        <v>0</v>
      </c>
      <c r="P142" s="58"/>
      <c r="Q142" s="55"/>
      <c r="R142" s="55">
        <f t="shared" si="31"/>
        <v>0.0402576291100116</v>
      </c>
      <c r="S142" s="55">
        <f t="shared" si="32"/>
        <v>0.061246962774680454</v>
      </c>
      <c r="T142" s="55">
        <f t="shared" si="33"/>
        <v>0.07155618893441754</v>
      </c>
      <c r="U142" s="51">
        <f t="shared" si="35"/>
        <v>0</v>
      </c>
      <c r="V142" s="51">
        <f t="shared" si="36"/>
        <v>878.0839065778495</v>
      </c>
      <c r="W142" s="51">
        <f t="shared" si="37"/>
        <v>1335.895171378722</v>
      </c>
      <c r="X142" s="51">
        <f t="shared" si="38"/>
        <v>1560.7560432248715</v>
      </c>
      <c r="Y142" s="51">
        <f t="shared" si="34"/>
        <v>3774.735121181443</v>
      </c>
    </row>
    <row r="143" spans="1:25" ht="14.25">
      <c r="A143" s="103" t="s">
        <v>99</v>
      </c>
      <c r="B143" s="96" t="s">
        <v>59</v>
      </c>
      <c r="C143" s="6">
        <f>VLOOKUP(B143,площадь!A:B,2,0)</f>
        <v>44.4</v>
      </c>
      <c r="D143" s="7"/>
      <c r="E143" s="6">
        <f t="shared" si="26"/>
        <v>122</v>
      </c>
      <c r="F143" s="6">
        <v>30</v>
      </c>
      <c r="G143" s="6">
        <v>31</v>
      </c>
      <c r="H143" s="6">
        <v>30</v>
      </c>
      <c r="I143" s="6">
        <v>31</v>
      </c>
      <c r="J143" s="51">
        <f>VLOOKUP(B143,'общие показания'!A:O,15,0)</f>
        <v>1.037</v>
      </c>
      <c r="K143" s="55">
        <v>0</v>
      </c>
      <c r="L143" s="55">
        <f t="shared" si="27"/>
        <v>0.24122831983936183</v>
      </c>
      <c r="M143" s="55">
        <f t="shared" si="28"/>
        <v>0.36699880872333823</v>
      </c>
      <c r="N143" s="55">
        <f t="shared" si="29"/>
        <v>0.4287728714372998</v>
      </c>
      <c r="O143" s="58">
        <f t="shared" si="30"/>
        <v>0</v>
      </c>
      <c r="P143" s="58"/>
      <c r="Q143" s="55"/>
      <c r="R143" s="55">
        <f t="shared" si="31"/>
        <v>0.02700058508284766</v>
      </c>
      <c r="S143" s="55">
        <f t="shared" si="32"/>
        <v>0.041078023371537944</v>
      </c>
      <c r="T143" s="55">
        <f t="shared" si="33"/>
        <v>0.04799236840918638</v>
      </c>
      <c r="U143" s="51">
        <f t="shared" si="35"/>
        <v>0</v>
      </c>
      <c r="V143" s="51">
        <f t="shared" si="36"/>
        <v>623.8682453804686</v>
      </c>
      <c r="W143" s="51">
        <f t="shared" si="37"/>
        <v>949.1377422328306</v>
      </c>
      <c r="X143" s="51">
        <f t="shared" si="38"/>
        <v>1108.8987360541453</v>
      </c>
      <c r="Y143" s="51">
        <f t="shared" si="34"/>
        <v>2681.904723667444</v>
      </c>
    </row>
    <row r="144" spans="1:25" ht="14.25">
      <c r="A144" s="103" t="s">
        <v>115</v>
      </c>
      <c r="B144" s="96" t="s">
        <v>60</v>
      </c>
      <c r="C144" s="6">
        <f>VLOOKUP(B144,площадь!A:B,2,0)</f>
        <v>44.4</v>
      </c>
      <c r="D144" s="7"/>
      <c r="E144" s="6">
        <f t="shared" si="26"/>
        <v>122</v>
      </c>
      <c r="F144" s="6">
        <v>30</v>
      </c>
      <c r="G144" s="6">
        <v>31</v>
      </c>
      <c r="H144" s="6">
        <v>30</v>
      </c>
      <c r="I144" s="6">
        <v>31</v>
      </c>
      <c r="J144" s="51">
        <f>VLOOKUP(B144,'общие показания'!A:O,15,0)</f>
        <v>0.9724183084474827</v>
      </c>
      <c r="K144" s="55">
        <v>0</v>
      </c>
      <c r="L144" s="55">
        <f t="shared" si="27"/>
        <v>0.22620524081757046</v>
      </c>
      <c r="M144" s="55">
        <f t="shared" si="28"/>
        <v>0.34414306729121485</v>
      </c>
      <c r="N144" s="55">
        <f t="shared" si="29"/>
        <v>0.4020700003386973</v>
      </c>
      <c r="O144" s="58">
        <f t="shared" si="30"/>
        <v>0</v>
      </c>
      <c r="P144" s="58"/>
      <c r="Q144" s="55"/>
      <c r="R144" s="55">
        <f t="shared" si="31"/>
        <v>0.02700058508284766</v>
      </c>
      <c r="S144" s="55">
        <f t="shared" si="32"/>
        <v>0.041078023371537944</v>
      </c>
      <c r="T144" s="55">
        <f t="shared" si="33"/>
        <v>0.04799236840918638</v>
      </c>
      <c r="U144" s="51">
        <f t="shared" si="35"/>
        <v>0</v>
      </c>
      <c r="V144" s="51">
        <f t="shared" si="36"/>
        <v>588.9263663452646</v>
      </c>
      <c r="W144" s="51">
        <f t="shared" si="37"/>
        <v>895.9780303506835</v>
      </c>
      <c r="X144" s="51">
        <f t="shared" si="38"/>
        <v>1046.7910622233276</v>
      </c>
      <c r="Y144" s="51">
        <f t="shared" si="34"/>
        <v>2531.6954589192756</v>
      </c>
    </row>
    <row r="145" spans="1:25" ht="14.25">
      <c r="A145" s="103" t="s">
        <v>443</v>
      </c>
      <c r="B145" s="96" t="s">
        <v>61</v>
      </c>
      <c r="C145" s="6">
        <f>VLOOKUP(B145,площадь!A:B,2,0)</f>
        <v>87.1</v>
      </c>
      <c r="D145" s="7"/>
      <c r="E145" s="6">
        <f t="shared" si="26"/>
        <v>122</v>
      </c>
      <c r="F145" s="6">
        <v>30</v>
      </c>
      <c r="G145" s="6">
        <v>31</v>
      </c>
      <c r="H145" s="6">
        <v>30</v>
      </c>
      <c r="I145" s="6">
        <v>31</v>
      </c>
      <c r="J145" s="51">
        <f>VLOOKUP(B145,'общие показания'!A:O,15,0)</f>
        <v>1.9076043843643185</v>
      </c>
      <c r="K145" s="55">
        <v>0</v>
      </c>
      <c r="L145" s="55">
        <f t="shared" si="27"/>
        <v>0.44374947016239613</v>
      </c>
      <c r="M145" s="55">
        <f t="shared" si="28"/>
        <v>0.6751094856095678</v>
      </c>
      <c r="N145" s="55">
        <f t="shared" si="29"/>
        <v>0.7887454285923543</v>
      </c>
      <c r="O145" s="58">
        <f t="shared" si="30"/>
        <v>0</v>
      </c>
      <c r="P145" s="58"/>
      <c r="Q145" s="55"/>
      <c r="R145" s="55">
        <f t="shared" si="31"/>
        <v>0.05296736398009079</v>
      </c>
      <c r="S145" s="55">
        <f t="shared" si="32"/>
        <v>0.0805832395419134</v>
      </c>
      <c r="T145" s="55">
        <f t="shared" si="33"/>
        <v>0.09414719118108408</v>
      </c>
      <c r="U145" s="51">
        <f t="shared" si="35"/>
        <v>0</v>
      </c>
      <c r="V145" s="51">
        <f t="shared" si="36"/>
        <v>1155.3037501953274</v>
      </c>
      <c r="W145" s="51">
        <f t="shared" si="37"/>
        <v>1757.6505955753273</v>
      </c>
      <c r="X145" s="51">
        <f t="shared" si="38"/>
        <v>2053.5022864786447</v>
      </c>
      <c r="Y145" s="51">
        <f t="shared" si="34"/>
        <v>4966.456632249299</v>
      </c>
    </row>
    <row r="146" spans="1:25" ht="14.25">
      <c r="A146" s="103" t="s">
        <v>160</v>
      </c>
      <c r="B146" s="96" t="s">
        <v>161</v>
      </c>
      <c r="C146" s="6">
        <f>VLOOKUP(B146,площадь!A:B,2,0)</f>
        <v>66.2</v>
      </c>
      <c r="D146" s="7"/>
      <c r="E146" s="6">
        <f t="shared" si="26"/>
        <v>122</v>
      </c>
      <c r="F146" s="6">
        <v>30</v>
      </c>
      <c r="G146" s="6">
        <v>31</v>
      </c>
      <c r="H146" s="6">
        <v>30</v>
      </c>
      <c r="I146" s="6">
        <v>31</v>
      </c>
      <c r="J146" s="51">
        <f>VLOOKUP(B146,'общие показания'!A:O,15,0)</f>
        <v>1.7699999999999996</v>
      </c>
      <c r="K146" s="55">
        <v>0</v>
      </c>
      <c r="L146" s="55">
        <f t="shared" si="27"/>
        <v>0.41173975517422406</v>
      </c>
      <c r="M146" s="55">
        <f t="shared" si="28"/>
        <v>0.6264106956994296</v>
      </c>
      <c r="N146" s="55">
        <f t="shared" si="29"/>
        <v>0.7318495491263458</v>
      </c>
      <c r="O146" s="58">
        <f t="shared" si="30"/>
        <v>0</v>
      </c>
      <c r="P146" s="58"/>
      <c r="Q146" s="55"/>
      <c r="R146" s="55">
        <f t="shared" si="31"/>
        <v>0.0402576291100116</v>
      </c>
      <c r="S146" s="55">
        <f t="shared" si="32"/>
        <v>0.061246962774680454</v>
      </c>
      <c r="T146" s="55">
        <f t="shared" si="33"/>
        <v>0.07155618893441754</v>
      </c>
      <c r="U146" s="51">
        <f t="shared" si="35"/>
        <v>0</v>
      </c>
      <c r="V146" s="51">
        <f t="shared" si="36"/>
        <v>1051.291676159018</v>
      </c>
      <c r="W146" s="51">
        <f t="shared" si="37"/>
        <v>1599.4091946917633</v>
      </c>
      <c r="X146" s="51">
        <f t="shared" si="38"/>
        <v>1868.6253380407684</v>
      </c>
      <c r="Y146" s="51">
        <f t="shared" si="34"/>
        <v>4519.326208891549</v>
      </c>
    </row>
    <row r="147" spans="1:25" ht="14.25">
      <c r="A147" s="103" t="s">
        <v>164</v>
      </c>
      <c r="B147" s="96" t="s">
        <v>165</v>
      </c>
      <c r="C147" s="6">
        <f>VLOOKUP(B147,площадь!A:B,2,0)</f>
        <v>87.1</v>
      </c>
      <c r="D147" s="7"/>
      <c r="E147" s="6">
        <f t="shared" si="26"/>
        <v>122</v>
      </c>
      <c r="F147" s="6">
        <v>30</v>
      </c>
      <c r="G147" s="6">
        <v>31</v>
      </c>
      <c r="H147" s="6">
        <v>30</v>
      </c>
      <c r="I147" s="6">
        <v>31</v>
      </c>
      <c r="J147" s="51">
        <f>VLOOKUP(B147,'общие показания'!A:O,15,0)</f>
        <v>1.9076043843643185</v>
      </c>
      <c r="K147" s="55">
        <v>0</v>
      </c>
      <c r="L147" s="55">
        <f t="shared" si="27"/>
        <v>0.44374947016239613</v>
      </c>
      <c r="M147" s="55">
        <f t="shared" si="28"/>
        <v>0.6751094856095678</v>
      </c>
      <c r="N147" s="55">
        <f t="shared" si="29"/>
        <v>0.7887454285923543</v>
      </c>
      <c r="O147" s="58">
        <f t="shared" si="30"/>
        <v>0</v>
      </c>
      <c r="P147" s="58"/>
      <c r="Q147" s="55"/>
      <c r="R147" s="55">
        <f t="shared" si="31"/>
        <v>0.05296736398009079</v>
      </c>
      <c r="S147" s="55">
        <f t="shared" si="32"/>
        <v>0.0805832395419134</v>
      </c>
      <c r="T147" s="55">
        <f t="shared" si="33"/>
        <v>0.09414719118108408</v>
      </c>
      <c r="U147" s="51">
        <f t="shared" si="35"/>
        <v>0</v>
      </c>
      <c r="V147" s="51">
        <f t="shared" si="36"/>
        <v>1155.3037501953274</v>
      </c>
      <c r="W147" s="51">
        <f t="shared" si="37"/>
        <v>1757.6505955753273</v>
      </c>
      <c r="X147" s="51">
        <f t="shared" si="38"/>
        <v>2053.5022864786447</v>
      </c>
      <c r="Y147" s="51">
        <f t="shared" si="34"/>
        <v>4966.456632249299</v>
      </c>
    </row>
    <row r="148" spans="1:25" ht="14.25">
      <c r="A148" s="103" t="s">
        <v>231</v>
      </c>
      <c r="B148" s="96" t="s">
        <v>232</v>
      </c>
      <c r="C148" s="6">
        <f>VLOOKUP(B148,площадь!A:B,2,0)</f>
        <v>44.4</v>
      </c>
      <c r="D148" s="7"/>
      <c r="E148" s="6">
        <f t="shared" si="26"/>
        <v>122</v>
      </c>
      <c r="F148" s="6">
        <v>30</v>
      </c>
      <c r="G148" s="6">
        <v>31</v>
      </c>
      <c r="H148" s="6">
        <v>30</v>
      </c>
      <c r="I148" s="6">
        <v>31</v>
      </c>
      <c r="J148" s="51">
        <f>VLOOKUP(B148,'общие показания'!A:O,15,0)</f>
        <v>0.6200000000000001</v>
      </c>
      <c r="K148" s="55">
        <v>0</v>
      </c>
      <c r="L148" s="55">
        <f t="shared" si="27"/>
        <v>0.14422522497628193</v>
      </c>
      <c r="M148" s="55">
        <f t="shared" si="28"/>
        <v>0.21942069566872685</v>
      </c>
      <c r="N148" s="55">
        <f t="shared" si="29"/>
        <v>0.25635407935499127</v>
      </c>
      <c r="O148" s="58">
        <f t="shared" si="30"/>
        <v>0</v>
      </c>
      <c r="P148" s="58"/>
      <c r="Q148" s="55"/>
      <c r="R148" s="55">
        <f t="shared" si="31"/>
        <v>0.02700058508284766</v>
      </c>
      <c r="S148" s="55">
        <f t="shared" si="32"/>
        <v>0.041078023371537944</v>
      </c>
      <c r="T148" s="55">
        <f t="shared" si="33"/>
        <v>0.04799236840918638</v>
      </c>
      <c r="U148" s="51">
        <f t="shared" si="35"/>
        <v>0</v>
      </c>
      <c r="V148" s="51">
        <f t="shared" si="36"/>
        <v>398.2506871003284</v>
      </c>
      <c r="W148" s="51">
        <f t="shared" si="37"/>
        <v>605.888760641371</v>
      </c>
      <c r="X148" s="51">
        <f t="shared" si="38"/>
        <v>707.8733159257455</v>
      </c>
      <c r="Y148" s="51">
        <f t="shared" si="34"/>
        <v>1712.012763667445</v>
      </c>
    </row>
    <row r="149" spans="1:25" ht="14.25">
      <c r="A149" s="103" t="s">
        <v>176</v>
      </c>
      <c r="B149" s="96" t="s">
        <v>177</v>
      </c>
      <c r="C149" s="6">
        <f>VLOOKUP(B149,площадь!A:B,2,0)</f>
        <v>44.4</v>
      </c>
      <c r="D149" s="7"/>
      <c r="E149" s="6">
        <f t="shared" si="26"/>
        <v>122</v>
      </c>
      <c r="F149" s="6">
        <v>30</v>
      </c>
      <c r="G149" s="6">
        <v>31</v>
      </c>
      <c r="H149" s="6">
        <v>30</v>
      </c>
      <c r="I149" s="6">
        <v>31</v>
      </c>
      <c r="J149" s="51">
        <f>VLOOKUP(B149,'общие показания'!A:O,15,0)</f>
        <v>0.40800000000000125</v>
      </c>
      <c r="K149" s="55">
        <v>0</v>
      </c>
      <c r="L149" s="55">
        <f t="shared" si="27"/>
        <v>0.09490950288761807</v>
      </c>
      <c r="M149" s="55">
        <f t="shared" si="28"/>
        <v>0.1443929739239368</v>
      </c>
      <c r="N149" s="55">
        <f t="shared" si="29"/>
        <v>0.16869752318844636</v>
      </c>
      <c r="O149" s="58">
        <f t="shared" si="30"/>
        <v>0</v>
      </c>
      <c r="P149" s="58"/>
      <c r="Q149" s="55"/>
      <c r="R149" s="55">
        <f t="shared" si="31"/>
        <v>0.02700058508284766</v>
      </c>
      <c r="S149" s="55">
        <f t="shared" si="32"/>
        <v>0.041078023371537944</v>
      </c>
      <c r="T149" s="55">
        <f t="shared" si="33"/>
        <v>0.04799236840918638</v>
      </c>
      <c r="U149" s="51">
        <f t="shared" si="35"/>
        <v>0</v>
      </c>
      <c r="V149" s="51">
        <f t="shared" si="36"/>
        <v>283.54823540874685</v>
      </c>
      <c r="W149" s="51">
        <f t="shared" si="37"/>
        <v>431.3832831895988</v>
      </c>
      <c r="X149" s="51">
        <f t="shared" si="38"/>
        <v>503.99468506910205</v>
      </c>
      <c r="Y149" s="51">
        <f t="shared" si="34"/>
        <v>1218.9262036674477</v>
      </c>
    </row>
    <row r="150" spans="1:25" ht="14.25">
      <c r="A150" s="103" t="s">
        <v>186</v>
      </c>
      <c r="B150" s="96" t="s">
        <v>187</v>
      </c>
      <c r="C150" s="6">
        <f>VLOOKUP(B150,площадь!A:B,2,0)</f>
        <v>66.2</v>
      </c>
      <c r="D150" s="7"/>
      <c r="E150" s="6">
        <f t="shared" si="26"/>
        <v>122</v>
      </c>
      <c r="F150" s="6">
        <v>30</v>
      </c>
      <c r="G150" s="6">
        <v>31</v>
      </c>
      <c r="H150" s="6">
        <v>30</v>
      </c>
      <c r="I150" s="6">
        <v>31</v>
      </c>
      <c r="J150" s="51">
        <f>VLOOKUP(B150,'общие показания'!A:O,15,0)</f>
        <v>1</v>
      </c>
      <c r="K150" s="55">
        <v>0</v>
      </c>
      <c r="L150" s="55">
        <f t="shared" si="27"/>
        <v>0.23262133060690632</v>
      </c>
      <c r="M150" s="55">
        <f t="shared" si="28"/>
        <v>0.3539043478527852</v>
      </c>
      <c r="N150" s="55">
        <f t="shared" si="29"/>
        <v>0.41347432154030844</v>
      </c>
      <c r="O150" s="58">
        <f t="shared" si="30"/>
        <v>0</v>
      </c>
      <c r="P150" s="58"/>
      <c r="Q150" s="55"/>
      <c r="R150" s="55">
        <f t="shared" si="31"/>
        <v>0.0402576291100116</v>
      </c>
      <c r="S150" s="55">
        <f t="shared" si="32"/>
        <v>0.061246962774680454</v>
      </c>
      <c r="T150" s="55">
        <f t="shared" si="33"/>
        <v>0.07155618893441754</v>
      </c>
      <c r="U150" s="51">
        <f t="shared" si="35"/>
        <v>0</v>
      </c>
      <c r="V150" s="51">
        <f t="shared" si="36"/>
        <v>634.683714826385</v>
      </c>
      <c r="W150" s="51">
        <f t="shared" si="37"/>
        <v>965.5921303622098</v>
      </c>
      <c r="X150" s="51">
        <f t="shared" si="38"/>
        <v>1128.1227637029558</v>
      </c>
      <c r="Y150" s="51">
        <f t="shared" si="34"/>
        <v>2728.398608891551</v>
      </c>
    </row>
    <row r="151" spans="1:25" ht="14.25">
      <c r="A151" s="103" t="s">
        <v>235</v>
      </c>
      <c r="B151" s="96" t="s">
        <v>236</v>
      </c>
      <c r="C151" s="6">
        <f>VLOOKUP(B151,площадь!A:B,2,0)</f>
        <v>87.1</v>
      </c>
      <c r="D151" s="7"/>
      <c r="E151" s="6">
        <f t="shared" si="26"/>
        <v>122</v>
      </c>
      <c r="F151" s="6">
        <v>30</v>
      </c>
      <c r="G151" s="6">
        <v>31</v>
      </c>
      <c r="H151" s="6">
        <v>30</v>
      </c>
      <c r="I151" s="6">
        <v>31</v>
      </c>
      <c r="J151" s="51">
        <f>VLOOKUP(B151,'общие показания'!A:O,15,0)</f>
        <v>1.9076043843643185</v>
      </c>
      <c r="K151" s="55">
        <v>0</v>
      </c>
      <c r="L151" s="55">
        <f t="shared" si="27"/>
        <v>0.44374947016239613</v>
      </c>
      <c r="M151" s="55">
        <f t="shared" si="28"/>
        <v>0.6751094856095678</v>
      </c>
      <c r="N151" s="55">
        <f t="shared" si="29"/>
        <v>0.7887454285923543</v>
      </c>
      <c r="O151" s="58">
        <f t="shared" si="30"/>
        <v>0</v>
      </c>
      <c r="P151" s="58"/>
      <c r="Q151" s="55"/>
      <c r="R151" s="55">
        <f t="shared" si="31"/>
        <v>0.05296736398009079</v>
      </c>
      <c r="S151" s="55">
        <f t="shared" si="32"/>
        <v>0.0805832395419134</v>
      </c>
      <c r="T151" s="55">
        <f t="shared" si="33"/>
        <v>0.09414719118108408</v>
      </c>
      <c r="U151" s="51">
        <f t="shared" si="35"/>
        <v>0</v>
      </c>
      <c r="V151" s="51">
        <f t="shared" si="36"/>
        <v>1155.3037501953274</v>
      </c>
      <c r="W151" s="51">
        <f t="shared" si="37"/>
        <v>1757.6505955753273</v>
      </c>
      <c r="X151" s="51">
        <f t="shared" si="38"/>
        <v>2053.5022864786447</v>
      </c>
      <c r="Y151" s="51">
        <f t="shared" si="34"/>
        <v>4966.456632249299</v>
      </c>
    </row>
    <row r="152" spans="1:25" ht="14.25">
      <c r="A152" s="103" t="s">
        <v>237</v>
      </c>
      <c r="B152" s="96" t="s">
        <v>238</v>
      </c>
      <c r="C152" s="6">
        <f>VLOOKUP(B152,площадь!A:B,2,0)</f>
        <v>44.4</v>
      </c>
      <c r="D152" s="7"/>
      <c r="E152" s="6">
        <f t="shared" si="26"/>
        <v>122</v>
      </c>
      <c r="F152" s="6">
        <v>30</v>
      </c>
      <c r="G152" s="6">
        <v>31</v>
      </c>
      <c r="H152" s="6">
        <v>30</v>
      </c>
      <c r="I152" s="6">
        <v>31</v>
      </c>
      <c r="J152" s="51">
        <f>VLOOKUP(B152,'общие показания'!A:O,15,0)</f>
        <v>0.9724183084474827</v>
      </c>
      <c r="K152" s="55">
        <v>0</v>
      </c>
      <c r="L152" s="55">
        <f t="shared" si="27"/>
        <v>0.22620524081757046</v>
      </c>
      <c r="M152" s="55">
        <f t="shared" si="28"/>
        <v>0.34414306729121485</v>
      </c>
      <c r="N152" s="55">
        <f t="shared" si="29"/>
        <v>0.4020700003386973</v>
      </c>
      <c r="O152" s="58">
        <f t="shared" si="30"/>
        <v>0</v>
      </c>
      <c r="P152" s="58"/>
      <c r="Q152" s="55"/>
      <c r="R152" s="55">
        <f t="shared" si="31"/>
        <v>0.02700058508284766</v>
      </c>
      <c r="S152" s="55">
        <f t="shared" si="32"/>
        <v>0.041078023371537944</v>
      </c>
      <c r="T152" s="55">
        <f t="shared" si="33"/>
        <v>0.04799236840918638</v>
      </c>
      <c r="U152" s="51">
        <f t="shared" si="35"/>
        <v>0</v>
      </c>
      <c r="V152" s="51">
        <f t="shared" si="36"/>
        <v>588.9263663452646</v>
      </c>
      <c r="W152" s="51">
        <f t="shared" si="37"/>
        <v>895.9780303506835</v>
      </c>
      <c r="X152" s="51">
        <f t="shared" si="38"/>
        <v>1046.7910622233276</v>
      </c>
      <c r="Y152" s="51">
        <f t="shared" si="34"/>
        <v>2531.6954589192756</v>
      </c>
    </row>
    <row r="153" spans="1:25" ht="15.75" customHeight="1">
      <c r="A153" s="103" t="s">
        <v>162</v>
      </c>
      <c r="B153" s="96" t="s">
        <v>163</v>
      </c>
      <c r="C153" s="6">
        <f>VLOOKUP(B153,площадь!A:B,2,0)</f>
        <v>70</v>
      </c>
      <c r="D153" s="7"/>
      <c r="E153" s="6">
        <f t="shared" si="26"/>
        <v>122</v>
      </c>
      <c r="F153" s="6">
        <v>30</v>
      </c>
      <c r="G153" s="6">
        <v>31</v>
      </c>
      <c r="H153" s="6">
        <v>30</v>
      </c>
      <c r="I153" s="6">
        <v>31</v>
      </c>
      <c r="J153" s="51">
        <f>VLOOKUP(B153,'общие показания'!A:O,15,0)</f>
        <v>2.132999999999999</v>
      </c>
      <c r="K153" s="55">
        <v>0</v>
      </c>
      <c r="L153" s="55">
        <f t="shared" si="27"/>
        <v>0.49618129818453105</v>
      </c>
      <c r="M153" s="55">
        <f t="shared" si="28"/>
        <v>0.7548779739699905</v>
      </c>
      <c r="N153" s="55">
        <f t="shared" si="29"/>
        <v>0.8819407278454775</v>
      </c>
      <c r="O153" s="58">
        <f t="shared" si="30"/>
        <v>0</v>
      </c>
      <c r="P153" s="58"/>
      <c r="Q153" s="55"/>
      <c r="R153" s="55">
        <f t="shared" si="31"/>
        <v>0.042568489995480546</v>
      </c>
      <c r="S153" s="55">
        <f t="shared" si="32"/>
        <v>0.0647626494596319</v>
      </c>
      <c r="T153" s="55">
        <f t="shared" si="33"/>
        <v>0.0756636438883569</v>
      </c>
      <c r="U153" s="51">
        <f t="shared" si="35"/>
        <v>0</v>
      </c>
      <c r="V153" s="51">
        <f t="shared" si="36"/>
        <v>1253.0673573321255</v>
      </c>
      <c r="W153" s="51">
        <f t="shared" si="37"/>
        <v>1906.38573322249</v>
      </c>
      <c r="X153" s="51">
        <f t="shared" si="38"/>
        <v>2227.2728561282906</v>
      </c>
      <c r="Y153" s="51">
        <f t="shared" si="34"/>
        <v>5386.7259466829055</v>
      </c>
    </row>
    <row r="154" spans="1:25" ht="14.25">
      <c r="A154" s="103" t="s">
        <v>239</v>
      </c>
      <c r="B154" s="96" t="s">
        <v>240</v>
      </c>
      <c r="C154" s="6">
        <f>VLOOKUP(B154,площадь!A:B,2,0)</f>
        <v>44.4</v>
      </c>
      <c r="D154" s="7"/>
      <c r="E154" s="6">
        <f t="shared" si="26"/>
        <v>122</v>
      </c>
      <c r="F154" s="6">
        <v>30</v>
      </c>
      <c r="G154" s="6">
        <v>31</v>
      </c>
      <c r="H154" s="6">
        <v>30</v>
      </c>
      <c r="I154" s="6">
        <v>31</v>
      </c>
      <c r="J154" s="51">
        <f>VLOOKUP(B154,'общие показания'!A:O,15,0)</f>
        <v>0.9724183084474827</v>
      </c>
      <c r="K154" s="55">
        <v>0</v>
      </c>
      <c r="L154" s="55">
        <f t="shared" si="27"/>
        <v>0.22620524081757046</v>
      </c>
      <c r="M154" s="55">
        <f t="shared" si="28"/>
        <v>0.34414306729121485</v>
      </c>
      <c r="N154" s="55">
        <f t="shared" si="29"/>
        <v>0.4020700003386973</v>
      </c>
      <c r="O154" s="58">
        <f t="shared" si="30"/>
        <v>0</v>
      </c>
      <c r="P154" s="58"/>
      <c r="Q154" s="55"/>
      <c r="R154" s="55">
        <f t="shared" si="31"/>
        <v>0.02700058508284766</v>
      </c>
      <c r="S154" s="55">
        <f t="shared" si="32"/>
        <v>0.041078023371537944</v>
      </c>
      <c r="T154" s="55">
        <f t="shared" si="33"/>
        <v>0.04799236840918638</v>
      </c>
      <c r="U154" s="51">
        <f t="shared" si="35"/>
        <v>0</v>
      </c>
      <c r="V154" s="51">
        <f t="shared" si="36"/>
        <v>588.9263663452646</v>
      </c>
      <c r="W154" s="51">
        <f t="shared" si="37"/>
        <v>895.9780303506835</v>
      </c>
      <c r="X154" s="51">
        <f t="shared" si="38"/>
        <v>1046.7910622233276</v>
      </c>
      <c r="Y154" s="51">
        <f t="shared" si="34"/>
        <v>2531.6954589192756</v>
      </c>
    </row>
    <row r="155" spans="1:25" ht="14.25">
      <c r="A155" s="103" t="s">
        <v>136</v>
      </c>
      <c r="B155" s="96" t="s">
        <v>137</v>
      </c>
      <c r="C155" s="6">
        <f>VLOOKUP(B155,площадь!A:B,2,0)</f>
        <v>66.2</v>
      </c>
      <c r="D155" s="7"/>
      <c r="E155" s="6">
        <f t="shared" si="26"/>
        <v>122</v>
      </c>
      <c r="F155" s="6">
        <v>30</v>
      </c>
      <c r="G155" s="6">
        <v>31</v>
      </c>
      <c r="H155" s="6">
        <v>30</v>
      </c>
      <c r="I155" s="6">
        <v>31</v>
      </c>
      <c r="J155" s="51">
        <f>VLOOKUP(B155,'общие показания'!A:O,15,0)</f>
        <v>1.4498669373698954</v>
      </c>
      <c r="K155" s="55">
        <v>0</v>
      </c>
      <c r="L155" s="55">
        <f t="shared" si="27"/>
        <v>0.33726997617394516</v>
      </c>
      <c r="M155" s="55">
        <f t="shared" si="28"/>
        <v>0.5131142129432078</v>
      </c>
      <c r="N155" s="55">
        <f t="shared" si="29"/>
        <v>0.5994827482527424</v>
      </c>
      <c r="O155" s="58">
        <f t="shared" si="30"/>
        <v>0</v>
      </c>
      <c r="P155" s="58"/>
      <c r="Q155" s="55"/>
      <c r="R155" s="55">
        <f t="shared" si="31"/>
        <v>0.0402576291100116</v>
      </c>
      <c r="S155" s="55">
        <f t="shared" si="32"/>
        <v>0.061246962774680454</v>
      </c>
      <c r="T155" s="55">
        <f t="shared" si="33"/>
        <v>0.07155618893441754</v>
      </c>
      <c r="U155" s="51">
        <f t="shared" si="35"/>
        <v>0</v>
      </c>
      <c r="V155" s="51">
        <f t="shared" si="36"/>
        <v>878.0839065778495</v>
      </c>
      <c r="W155" s="51">
        <f t="shared" si="37"/>
        <v>1335.895171378722</v>
      </c>
      <c r="X155" s="51">
        <f t="shared" si="38"/>
        <v>1560.7560432248715</v>
      </c>
      <c r="Y155" s="51">
        <f t="shared" si="34"/>
        <v>3774.735121181443</v>
      </c>
    </row>
    <row r="156" spans="1:25" ht="14.25">
      <c r="A156" s="103" t="s">
        <v>154</v>
      </c>
      <c r="B156" s="96" t="s">
        <v>155</v>
      </c>
      <c r="C156" s="6">
        <f>VLOOKUP(B156,площадь!A:B,2,0)</f>
        <v>87.1</v>
      </c>
      <c r="D156" s="7"/>
      <c r="E156" s="6">
        <f t="shared" si="26"/>
        <v>122</v>
      </c>
      <c r="F156" s="6">
        <v>30</v>
      </c>
      <c r="G156" s="6">
        <v>31</v>
      </c>
      <c r="H156" s="6">
        <v>30</v>
      </c>
      <c r="I156" s="6">
        <v>31</v>
      </c>
      <c r="J156" s="51">
        <f>VLOOKUP(B156,'общие показания'!A:O,15,0)</f>
        <v>1.9076043843643185</v>
      </c>
      <c r="K156" s="55">
        <v>0</v>
      </c>
      <c r="L156" s="55">
        <f t="shared" si="27"/>
        <v>0.44374947016239613</v>
      </c>
      <c r="M156" s="55">
        <f t="shared" si="28"/>
        <v>0.6751094856095678</v>
      </c>
      <c r="N156" s="55">
        <f t="shared" si="29"/>
        <v>0.7887454285923543</v>
      </c>
      <c r="O156" s="58">
        <f t="shared" si="30"/>
        <v>0</v>
      </c>
      <c r="P156" s="58"/>
      <c r="Q156" s="55"/>
      <c r="R156" s="55">
        <f t="shared" si="31"/>
        <v>0.05296736398009079</v>
      </c>
      <c r="S156" s="55">
        <f t="shared" si="32"/>
        <v>0.0805832395419134</v>
      </c>
      <c r="T156" s="55">
        <f t="shared" si="33"/>
        <v>0.09414719118108408</v>
      </c>
      <c r="U156" s="51">
        <f t="shared" si="35"/>
        <v>0</v>
      </c>
      <c r="V156" s="51">
        <f t="shared" si="36"/>
        <v>1155.3037501953274</v>
      </c>
      <c r="W156" s="51">
        <f t="shared" si="37"/>
        <v>1757.6505955753273</v>
      </c>
      <c r="X156" s="51">
        <f t="shared" si="38"/>
        <v>2053.5022864786447</v>
      </c>
      <c r="Y156" s="51">
        <f t="shared" si="34"/>
        <v>4966.456632249299</v>
      </c>
    </row>
    <row r="157" spans="1:25" ht="14.25">
      <c r="A157" s="103" t="s">
        <v>170</v>
      </c>
      <c r="B157" s="96" t="s">
        <v>171</v>
      </c>
      <c r="C157" s="6">
        <f>VLOOKUP(B157,площадь!A:B,2,0)</f>
        <v>44.4</v>
      </c>
      <c r="D157" s="7"/>
      <c r="E157" s="6">
        <f t="shared" si="26"/>
        <v>122</v>
      </c>
      <c r="F157" s="6">
        <v>30</v>
      </c>
      <c r="G157" s="6">
        <v>31</v>
      </c>
      <c r="H157" s="6">
        <v>30</v>
      </c>
      <c r="I157" s="6">
        <v>31</v>
      </c>
      <c r="J157" s="51">
        <f>VLOOKUP(B157,'общие показания'!A:O,15,0)</f>
        <v>0.9724183084474827</v>
      </c>
      <c r="K157" s="55">
        <v>0</v>
      </c>
      <c r="L157" s="55">
        <f t="shared" si="27"/>
        <v>0.22620524081757046</v>
      </c>
      <c r="M157" s="55">
        <f t="shared" si="28"/>
        <v>0.34414306729121485</v>
      </c>
      <c r="N157" s="55">
        <f t="shared" si="29"/>
        <v>0.4020700003386973</v>
      </c>
      <c r="O157" s="58">
        <f t="shared" si="30"/>
        <v>0</v>
      </c>
      <c r="P157" s="58"/>
      <c r="Q157" s="55"/>
      <c r="R157" s="55">
        <f t="shared" si="31"/>
        <v>0.02700058508284766</v>
      </c>
      <c r="S157" s="55">
        <f t="shared" si="32"/>
        <v>0.041078023371537944</v>
      </c>
      <c r="T157" s="55">
        <f t="shared" si="33"/>
        <v>0.04799236840918638</v>
      </c>
      <c r="U157" s="51">
        <f t="shared" si="35"/>
        <v>0</v>
      </c>
      <c r="V157" s="51">
        <f t="shared" si="36"/>
        <v>588.9263663452646</v>
      </c>
      <c r="W157" s="51">
        <f t="shared" si="37"/>
        <v>895.9780303506835</v>
      </c>
      <c r="X157" s="51">
        <f t="shared" si="38"/>
        <v>1046.7910622233276</v>
      </c>
      <c r="Y157" s="51">
        <f t="shared" si="34"/>
        <v>2531.6954589192756</v>
      </c>
    </row>
    <row r="158" spans="1:25" ht="14.25">
      <c r="A158" s="103" t="s">
        <v>172</v>
      </c>
      <c r="B158" s="96" t="s">
        <v>173</v>
      </c>
      <c r="C158" s="6">
        <f>VLOOKUP(B158,площадь!A:B,2,0)</f>
        <v>44.4</v>
      </c>
      <c r="D158" s="7"/>
      <c r="E158" s="6">
        <f t="shared" si="26"/>
        <v>122</v>
      </c>
      <c r="F158" s="6">
        <v>30</v>
      </c>
      <c r="G158" s="6">
        <v>31</v>
      </c>
      <c r="H158" s="6">
        <v>30</v>
      </c>
      <c r="I158" s="6">
        <v>31</v>
      </c>
      <c r="J158" s="51">
        <f>VLOOKUP(B158,'общие показания'!A:O,15,0)</f>
        <v>0.9724183084474827</v>
      </c>
      <c r="K158" s="55">
        <v>0</v>
      </c>
      <c r="L158" s="55">
        <f t="shared" si="27"/>
        <v>0.22620524081757046</v>
      </c>
      <c r="M158" s="55">
        <f t="shared" si="28"/>
        <v>0.34414306729121485</v>
      </c>
      <c r="N158" s="55">
        <f t="shared" si="29"/>
        <v>0.4020700003386973</v>
      </c>
      <c r="O158" s="58">
        <f t="shared" si="30"/>
        <v>0</v>
      </c>
      <c r="P158" s="58"/>
      <c r="Q158" s="55"/>
      <c r="R158" s="55">
        <f t="shared" si="31"/>
        <v>0.02700058508284766</v>
      </c>
      <c r="S158" s="55">
        <f t="shared" si="32"/>
        <v>0.041078023371537944</v>
      </c>
      <c r="T158" s="55">
        <f t="shared" si="33"/>
        <v>0.04799236840918638</v>
      </c>
      <c r="U158" s="51">
        <f t="shared" si="35"/>
        <v>0</v>
      </c>
      <c r="V158" s="51">
        <f t="shared" si="36"/>
        <v>588.9263663452646</v>
      </c>
      <c r="W158" s="51">
        <f t="shared" si="37"/>
        <v>895.9780303506835</v>
      </c>
      <c r="X158" s="51">
        <f t="shared" si="38"/>
        <v>1046.7910622233276</v>
      </c>
      <c r="Y158" s="51">
        <f t="shared" si="34"/>
        <v>2531.6954589192756</v>
      </c>
    </row>
    <row r="159" spans="1:25" ht="14.25">
      <c r="A159" s="103" t="s">
        <v>196</v>
      </c>
      <c r="B159" s="96" t="s">
        <v>197</v>
      </c>
      <c r="C159" s="6">
        <f>VLOOKUP(B159,площадь!A:B,2,0)</f>
        <v>66.2</v>
      </c>
      <c r="D159" s="7"/>
      <c r="E159" s="6">
        <f t="shared" si="26"/>
        <v>122</v>
      </c>
      <c r="F159" s="6">
        <v>30</v>
      </c>
      <c r="G159" s="6">
        <v>31</v>
      </c>
      <c r="H159" s="6">
        <v>30</v>
      </c>
      <c r="I159" s="6">
        <v>31</v>
      </c>
      <c r="J159" s="51">
        <f>VLOOKUP(B159,'общие показания'!A:O,15,0)</f>
        <v>1.4498669373698954</v>
      </c>
      <c r="K159" s="55">
        <v>0</v>
      </c>
      <c r="L159" s="55">
        <f t="shared" si="27"/>
        <v>0.33726997617394516</v>
      </c>
      <c r="M159" s="55">
        <f t="shared" si="28"/>
        <v>0.5131142129432078</v>
      </c>
      <c r="N159" s="55">
        <f t="shared" si="29"/>
        <v>0.5994827482527424</v>
      </c>
      <c r="O159" s="58">
        <f t="shared" si="30"/>
        <v>0</v>
      </c>
      <c r="P159" s="58"/>
      <c r="Q159" s="55"/>
      <c r="R159" s="55">
        <f t="shared" si="31"/>
        <v>0.0402576291100116</v>
      </c>
      <c r="S159" s="55">
        <f t="shared" si="32"/>
        <v>0.061246962774680454</v>
      </c>
      <c r="T159" s="55">
        <f t="shared" si="33"/>
        <v>0.07155618893441754</v>
      </c>
      <c r="U159" s="51">
        <f t="shared" si="35"/>
        <v>0</v>
      </c>
      <c r="V159" s="51">
        <f t="shared" si="36"/>
        <v>878.0839065778495</v>
      </c>
      <c r="W159" s="51">
        <f t="shared" si="37"/>
        <v>1335.895171378722</v>
      </c>
      <c r="X159" s="51">
        <f t="shared" si="38"/>
        <v>1560.7560432248715</v>
      </c>
      <c r="Y159" s="51">
        <f t="shared" si="34"/>
        <v>3774.735121181443</v>
      </c>
    </row>
    <row r="160" spans="1:25" ht="14.25">
      <c r="A160" s="103" t="s">
        <v>200</v>
      </c>
      <c r="B160" s="96" t="s">
        <v>201</v>
      </c>
      <c r="C160" s="6">
        <f>VLOOKUP(B160,площадь!A:B,2,0)</f>
        <v>87.1</v>
      </c>
      <c r="D160" s="7"/>
      <c r="E160" s="6">
        <f t="shared" si="26"/>
        <v>122</v>
      </c>
      <c r="F160" s="6">
        <v>30</v>
      </c>
      <c r="G160" s="6">
        <v>31</v>
      </c>
      <c r="H160" s="6">
        <v>30</v>
      </c>
      <c r="I160" s="6">
        <v>31</v>
      </c>
      <c r="J160" s="51">
        <f>VLOOKUP(B160,'общие показания'!A:O,15,0)</f>
        <v>1.9076043843643185</v>
      </c>
      <c r="K160" s="55">
        <v>0</v>
      </c>
      <c r="L160" s="55">
        <f t="shared" si="27"/>
        <v>0.44374947016239613</v>
      </c>
      <c r="M160" s="55">
        <f t="shared" si="28"/>
        <v>0.6751094856095678</v>
      </c>
      <c r="N160" s="55">
        <f t="shared" si="29"/>
        <v>0.7887454285923543</v>
      </c>
      <c r="O160" s="58">
        <f t="shared" si="30"/>
        <v>0</v>
      </c>
      <c r="P160" s="58"/>
      <c r="Q160" s="55"/>
      <c r="R160" s="55">
        <f t="shared" si="31"/>
        <v>0.05296736398009079</v>
      </c>
      <c r="S160" s="55">
        <f t="shared" si="32"/>
        <v>0.0805832395419134</v>
      </c>
      <c r="T160" s="55">
        <f t="shared" si="33"/>
        <v>0.09414719118108408</v>
      </c>
      <c r="U160" s="51">
        <f t="shared" si="35"/>
        <v>0</v>
      </c>
      <c r="V160" s="51">
        <f t="shared" si="36"/>
        <v>1155.3037501953274</v>
      </c>
      <c r="W160" s="51">
        <f t="shared" si="37"/>
        <v>1757.6505955753273</v>
      </c>
      <c r="X160" s="51">
        <f t="shared" si="38"/>
        <v>2053.5022864786447</v>
      </c>
      <c r="Y160" s="51">
        <f t="shared" si="34"/>
        <v>4966.456632249299</v>
      </c>
    </row>
    <row r="161" spans="1:25" ht="14.25">
      <c r="A161" s="103" t="s">
        <v>241</v>
      </c>
      <c r="B161" s="96" t="s">
        <v>242</v>
      </c>
      <c r="C161" s="6">
        <f>VLOOKUP(B161,площадь!A:B,2,0)</f>
        <v>44.4</v>
      </c>
      <c r="D161" s="7"/>
      <c r="E161" s="6">
        <f t="shared" si="26"/>
        <v>122</v>
      </c>
      <c r="F161" s="6">
        <v>30</v>
      </c>
      <c r="G161" s="6">
        <v>31</v>
      </c>
      <c r="H161" s="6">
        <v>30</v>
      </c>
      <c r="I161" s="6">
        <v>31</v>
      </c>
      <c r="J161" s="51">
        <f>VLOOKUP(B161,'общие показания'!A:O,15,0)</f>
        <v>0.9724183084474827</v>
      </c>
      <c r="K161" s="55">
        <v>0</v>
      </c>
      <c r="L161" s="55">
        <f t="shared" si="27"/>
        <v>0.22620524081757046</v>
      </c>
      <c r="M161" s="55">
        <f t="shared" si="28"/>
        <v>0.34414306729121485</v>
      </c>
      <c r="N161" s="55">
        <f t="shared" si="29"/>
        <v>0.4020700003386973</v>
      </c>
      <c r="O161" s="58">
        <f t="shared" si="30"/>
        <v>0</v>
      </c>
      <c r="P161" s="58"/>
      <c r="Q161" s="55"/>
      <c r="R161" s="55">
        <f t="shared" si="31"/>
        <v>0.02700058508284766</v>
      </c>
      <c r="S161" s="55">
        <f t="shared" si="32"/>
        <v>0.041078023371537944</v>
      </c>
      <c r="T161" s="55">
        <f t="shared" si="33"/>
        <v>0.04799236840918638</v>
      </c>
      <c r="U161" s="51">
        <f t="shared" si="35"/>
        <v>0</v>
      </c>
      <c r="V161" s="51">
        <f t="shared" si="36"/>
        <v>588.9263663452646</v>
      </c>
      <c r="W161" s="51">
        <f t="shared" si="37"/>
        <v>895.9780303506835</v>
      </c>
      <c r="X161" s="51">
        <f t="shared" si="38"/>
        <v>1046.7910622233276</v>
      </c>
      <c r="Y161" s="51">
        <f t="shared" si="34"/>
        <v>2531.6954589192756</v>
      </c>
    </row>
    <row r="162" spans="1:25" ht="14.25">
      <c r="A162" s="103" t="s">
        <v>245</v>
      </c>
      <c r="B162" s="96" t="s">
        <v>246</v>
      </c>
      <c r="C162" s="6">
        <f>VLOOKUP(B162,площадь!A:B,2,0)</f>
        <v>44.4</v>
      </c>
      <c r="D162" s="7"/>
      <c r="E162" s="6">
        <f t="shared" si="26"/>
        <v>122</v>
      </c>
      <c r="F162" s="6">
        <v>30</v>
      </c>
      <c r="G162" s="6">
        <v>31</v>
      </c>
      <c r="H162" s="6">
        <v>30</v>
      </c>
      <c r="I162" s="6">
        <v>31</v>
      </c>
      <c r="J162" s="51">
        <f>VLOOKUP(B162,'общие показания'!A:O,15,0)</f>
        <v>0.9724183084474827</v>
      </c>
      <c r="K162" s="55">
        <v>0</v>
      </c>
      <c r="L162" s="55">
        <f t="shared" si="27"/>
        <v>0.22620524081757046</v>
      </c>
      <c r="M162" s="55">
        <f t="shared" si="28"/>
        <v>0.34414306729121485</v>
      </c>
      <c r="N162" s="55">
        <f t="shared" si="29"/>
        <v>0.4020700003386973</v>
      </c>
      <c r="O162" s="58">
        <f t="shared" si="30"/>
        <v>0</v>
      </c>
      <c r="P162" s="58"/>
      <c r="Q162" s="55"/>
      <c r="R162" s="55">
        <f t="shared" si="31"/>
        <v>0.02700058508284766</v>
      </c>
      <c r="S162" s="55">
        <f t="shared" si="32"/>
        <v>0.041078023371537944</v>
      </c>
      <c r="T162" s="55">
        <f t="shared" si="33"/>
        <v>0.04799236840918638</v>
      </c>
      <c r="U162" s="51">
        <f t="shared" si="35"/>
        <v>0</v>
      </c>
      <c r="V162" s="51">
        <f t="shared" si="36"/>
        <v>588.9263663452646</v>
      </c>
      <c r="W162" s="51">
        <f t="shared" si="37"/>
        <v>895.9780303506835</v>
      </c>
      <c r="X162" s="51">
        <f t="shared" si="38"/>
        <v>1046.7910622233276</v>
      </c>
      <c r="Y162" s="51">
        <f t="shared" si="34"/>
        <v>2531.6954589192756</v>
      </c>
    </row>
    <row r="163" spans="1:25" ht="14.25">
      <c r="A163" s="103" t="s">
        <v>274</v>
      </c>
      <c r="B163" s="96" t="s">
        <v>275</v>
      </c>
      <c r="C163" s="6">
        <f>VLOOKUP(B163,площадь!A:B,2,0)</f>
        <v>66.2</v>
      </c>
      <c r="D163" s="7"/>
      <c r="E163" s="6">
        <f t="shared" si="26"/>
        <v>122</v>
      </c>
      <c r="F163" s="6">
        <v>30</v>
      </c>
      <c r="G163" s="6">
        <v>31</v>
      </c>
      <c r="H163" s="6">
        <v>30</v>
      </c>
      <c r="I163" s="6">
        <v>31</v>
      </c>
      <c r="J163" s="51">
        <f>VLOOKUP(B163,'общие показания'!A:O,15,0)</f>
        <v>1.2639999999999993</v>
      </c>
      <c r="K163" s="55">
        <v>0</v>
      </c>
      <c r="L163" s="55">
        <f t="shared" si="27"/>
        <v>0.2940333618871294</v>
      </c>
      <c r="M163" s="55">
        <f t="shared" si="28"/>
        <v>0.4473350956859202</v>
      </c>
      <c r="N163" s="55">
        <f t="shared" si="29"/>
        <v>0.5226315424269496</v>
      </c>
      <c r="O163" s="58">
        <f t="shared" si="30"/>
        <v>0</v>
      </c>
      <c r="P163" s="58"/>
      <c r="Q163" s="55"/>
      <c r="R163" s="55">
        <f t="shared" si="31"/>
        <v>0.0402576291100116</v>
      </c>
      <c r="S163" s="55">
        <f t="shared" si="32"/>
        <v>0.061246962774680454</v>
      </c>
      <c r="T163" s="55">
        <f t="shared" si="33"/>
        <v>0.07155618893441754</v>
      </c>
      <c r="U163" s="51">
        <f t="shared" si="35"/>
        <v>0</v>
      </c>
      <c r="V163" s="51">
        <f t="shared" si="36"/>
        <v>777.5207301404304</v>
      </c>
      <c r="W163" s="51">
        <f t="shared" si="37"/>
        <v>1182.900838132342</v>
      </c>
      <c r="X163" s="51">
        <f t="shared" si="38"/>
        <v>1382.0093606187768</v>
      </c>
      <c r="Y163" s="51">
        <f t="shared" si="34"/>
        <v>3342.4309288915492</v>
      </c>
    </row>
    <row r="164" spans="1:25" ht="14.25">
      <c r="A164" s="103" t="s">
        <v>178</v>
      </c>
      <c r="B164" s="96" t="s">
        <v>179</v>
      </c>
      <c r="C164" s="6">
        <f>VLOOKUP(B164,площадь!A:B,2,0)</f>
        <v>87.1</v>
      </c>
      <c r="D164" s="7"/>
      <c r="E164" s="6">
        <f t="shared" si="26"/>
        <v>122</v>
      </c>
      <c r="F164" s="6">
        <v>30</v>
      </c>
      <c r="G164" s="6">
        <v>31</v>
      </c>
      <c r="H164" s="6">
        <v>30</v>
      </c>
      <c r="I164" s="6">
        <v>31</v>
      </c>
      <c r="J164" s="51">
        <f>VLOOKUP(B164,'общие показания'!A:O,15,0)</f>
        <v>1.9076043843643185</v>
      </c>
      <c r="K164" s="55">
        <v>0</v>
      </c>
      <c r="L164" s="55">
        <f t="shared" si="27"/>
        <v>0.44374947016239613</v>
      </c>
      <c r="M164" s="55">
        <f t="shared" si="28"/>
        <v>0.6751094856095678</v>
      </c>
      <c r="N164" s="55">
        <f t="shared" si="29"/>
        <v>0.7887454285923543</v>
      </c>
      <c r="O164" s="58">
        <f t="shared" si="30"/>
        <v>0</v>
      </c>
      <c r="P164" s="58"/>
      <c r="Q164" s="55"/>
      <c r="R164" s="55">
        <f t="shared" si="31"/>
        <v>0.05296736398009079</v>
      </c>
      <c r="S164" s="55">
        <f t="shared" si="32"/>
        <v>0.0805832395419134</v>
      </c>
      <c r="T164" s="55">
        <f t="shared" si="33"/>
        <v>0.09414719118108408</v>
      </c>
      <c r="U164" s="51">
        <f t="shared" si="35"/>
        <v>0</v>
      </c>
      <c r="V164" s="51">
        <f t="shared" si="36"/>
        <v>1155.3037501953274</v>
      </c>
      <c r="W164" s="51">
        <f t="shared" si="37"/>
        <v>1757.6505955753273</v>
      </c>
      <c r="X164" s="51">
        <f t="shared" si="38"/>
        <v>2053.5022864786447</v>
      </c>
      <c r="Y164" s="51">
        <f t="shared" si="34"/>
        <v>4966.456632249299</v>
      </c>
    </row>
    <row r="165" spans="1:25" ht="14.25">
      <c r="A165" s="103" t="s">
        <v>284</v>
      </c>
      <c r="B165" s="96" t="s">
        <v>285</v>
      </c>
      <c r="C165" s="6">
        <f>VLOOKUP(B165,площадь!A:B,2,0)</f>
        <v>87.1</v>
      </c>
      <c r="D165" s="7"/>
      <c r="E165" s="6">
        <f t="shared" si="26"/>
        <v>122</v>
      </c>
      <c r="F165" s="6">
        <v>30</v>
      </c>
      <c r="G165" s="6">
        <v>31</v>
      </c>
      <c r="H165" s="6">
        <v>30</v>
      </c>
      <c r="I165" s="6">
        <v>31</v>
      </c>
      <c r="J165" s="51">
        <f>VLOOKUP(B165,'общие показания'!A:O,15,0)</f>
        <v>1.9076043843643185</v>
      </c>
      <c r="K165" s="55">
        <v>0</v>
      </c>
      <c r="L165" s="55">
        <f t="shared" si="27"/>
        <v>0.44374947016239613</v>
      </c>
      <c r="M165" s="55">
        <f t="shared" si="28"/>
        <v>0.6751094856095678</v>
      </c>
      <c r="N165" s="55">
        <f t="shared" si="29"/>
        <v>0.7887454285923543</v>
      </c>
      <c r="O165" s="58">
        <f t="shared" si="30"/>
        <v>0</v>
      </c>
      <c r="P165" s="58"/>
      <c r="Q165" s="55"/>
      <c r="R165" s="55">
        <f t="shared" si="31"/>
        <v>0.05296736398009079</v>
      </c>
      <c r="S165" s="55">
        <f t="shared" si="32"/>
        <v>0.0805832395419134</v>
      </c>
      <c r="T165" s="55">
        <f t="shared" si="33"/>
        <v>0.09414719118108408</v>
      </c>
      <c r="U165" s="51">
        <f t="shared" si="35"/>
        <v>0</v>
      </c>
      <c r="V165" s="51">
        <f t="shared" si="36"/>
        <v>1155.3037501953274</v>
      </c>
      <c r="W165" s="51">
        <f t="shared" si="37"/>
        <v>1757.6505955753273</v>
      </c>
      <c r="X165" s="51">
        <f t="shared" si="38"/>
        <v>2053.5022864786447</v>
      </c>
      <c r="Y165" s="51">
        <f t="shared" si="34"/>
        <v>4966.456632249299</v>
      </c>
    </row>
    <row r="166" spans="1:25" ht="14.25">
      <c r="A166" s="103" t="s">
        <v>144</v>
      </c>
      <c r="B166" s="96" t="s">
        <v>145</v>
      </c>
      <c r="C166" s="6">
        <f>VLOOKUP(B166,площадь!A:B,2,0)</f>
        <v>44.4</v>
      </c>
      <c r="D166" s="7"/>
      <c r="E166" s="6">
        <f t="shared" si="26"/>
        <v>122</v>
      </c>
      <c r="F166" s="6">
        <v>30</v>
      </c>
      <c r="G166" s="6">
        <v>31</v>
      </c>
      <c r="H166" s="6">
        <v>30</v>
      </c>
      <c r="I166" s="6">
        <v>31</v>
      </c>
      <c r="J166" s="51">
        <f>VLOOKUP(B166,'общие показания'!A:O,15,0)</f>
        <v>1.206999999999999</v>
      </c>
      <c r="K166" s="55">
        <v>0</v>
      </c>
      <c r="L166" s="55">
        <f t="shared" si="27"/>
        <v>0.2807739460425357</v>
      </c>
      <c r="M166" s="55">
        <f t="shared" si="28"/>
        <v>0.42716254785831137</v>
      </c>
      <c r="N166" s="55">
        <f t="shared" si="29"/>
        <v>0.4990635060991518</v>
      </c>
      <c r="O166" s="58">
        <f t="shared" si="30"/>
        <v>0</v>
      </c>
      <c r="P166" s="58"/>
      <c r="Q166" s="55"/>
      <c r="R166" s="55">
        <f t="shared" si="31"/>
        <v>0.02700058508284766</v>
      </c>
      <c r="S166" s="55">
        <f t="shared" si="32"/>
        <v>0.041078023371537944</v>
      </c>
      <c r="T166" s="55">
        <f t="shared" si="33"/>
        <v>0.04799236840918638</v>
      </c>
      <c r="U166" s="51">
        <f t="shared" si="35"/>
        <v>0</v>
      </c>
      <c r="V166" s="51">
        <f t="shared" si="36"/>
        <v>715.8466264539067</v>
      </c>
      <c r="W166" s="51">
        <f t="shared" si="37"/>
        <v>1089.071379812082</v>
      </c>
      <c r="X166" s="51">
        <f t="shared" si="38"/>
        <v>1272.3863174014537</v>
      </c>
      <c r="Y166" s="51">
        <f t="shared" si="34"/>
        <v>3077.304323667442</v>
      </c>
    </row>
    <row r="167" spans="1:25" ht="14.25">
      <c r="A167" s="103" t="s">
        <v>166</v>
      </c>
      <c r="B167" s="96" t="s">
        <v>167</v>
      </c>
      <c r="C167" s="6">
        <f>VLOOKUP(B167,площадь!A:B,2,0)</f>
        <v>44.4</v>
      </c>
      <c r="D167" s="7"/>
      <c r="E167" s="6">
        <f t="shared" si="26"/>
        <v>122</v>
      </c>
      <c r="F167" s="6">
        <v>30</v>
      </c>
      <c r="G167" s="6">
        <v>31</v>
      </c>
      <c r="H167" s="6">
        <v>30</v>
      </c>
      <c r="I167" s="6">
        <v>31</v>
      </c>
      <c r="J167" s="51">
        <f>VLOOKUP(B167,'общие показания'!A:O,15,0)</f>
        <v>0.9724183084474827</v>
      </c>
      <c r="K167" s="55">
        <v>0</v>
      </c>
      <c r="L167" s="55">
        <f t="shared" si="27"/>
        <v>0.22620524081757046</v>
      </c>
      <c r="M167" s="55">
        <f t="shared" si="28"/>
        <v>0.34414306729121485</v>
      </c>
      <c r="N167" s="55">
        <f t="shared" si="29"/>
        <v>0.4020700003386973</v>
      </c>
      <c r="O167" s="58">
        <f t="shared" si="30"/>
        <v>0</v>
      </c>
      <c r="P167" s="58"/>
      <c r="Q167" s="55"/>
      <c r="R167" s="55">
        <f t="shared" si="31"/>
        <v>0.02700058508284766</v>
      </c>
      <c r="S167" s="55">
        <f t="shared" si="32"/>
        <v>0.041078023371537944</v>
      </c>
      <c r="T167" s="55">
        <f t="shared" si="33"/>
        <v>0.04799236840918638</v>
      </c>
      <c r="U167" s="51">
        <f t="shared" si="35"/>
        <v>0</v>
      </c>
      <c r="V167" s="51">
        <f t="shared" si="36"/>
        <v>588.9263663452646</v>
      </c>
      <c r="W167" s="51">
        <f t="shared" si="37"/>
        <v>895.9780303506835</v>
      </c>
      <c r="X167" s="51">
        <f t="shared" si="38"/>
        <v>1046.7910622233276</v>
      </c>
      <c r="Y167" s="51">
        <f t="shared" si="34"/>
        <v>2531.6954589192756</v>
      </c>
    </row>
    <row r="168" spans="1:25" ht="14.25">
      <c r="A168" s="103" t="s">
        <v>168</v>
      </c>
      <c r="B168" s="96" t="s">
        <v>169</v>
      </c>
      <c r="C168" s="6">
        <f>VLOOKUP(B168,площадь!A:B,2,0)</f>
        <v>66.2</v>
      </c>
      <c r="D168" s="7"/>
      <c r="E168" s="6">
        <f t="shared" si="26"/>
        <v>122</v>
      </c>
      <c r="F168" s="6">
        <v>30</v>
      </c>
      <c r="G168" s="6">
        <v>31</v>
      </c>
      <c r="H168" s="6">
        <v>30</v>
      </c>
      <c r="I168" s="6">
        <v>31</v>
      </c>
      <c r="J168" s="51">
        <f>VLOOKUP(B168,'общие показания'!A:O,15,0)</f>
        <v>1.4498669373698954</v>
      </c>
      <c r="K168" s="55">
        <v>0</v>
      </c>
      <c r="L168" s="55">
        <f t="shared" si="27"/>
        <v>0.33726997617394516</v>
      </c>
      <c r="M168" s="55">
        <f t="shared" si="28"/>
        <v>0.5131142129432078</v>
      </c>
      <c r="N168" s="55">
        <f t="shared" si="29"/>
        <v>0.5994827482527424</v>
      </c>
      <c r="O168" s="58">
        <f t="shared" si="30"/>
        <v>0</v>
      </c>
      <c r="P168" s="58"/>
      <c r="Q168" s="55"/>
      <c r="R168" s="55">
        <f t="shared" si="31"/>
        <v>0.0402576291100116</v>
      </c>
      <c r="S168" s="55">
        <f t="shared" si="32"/>
        <v>0.061246962774680454</v>
      </c>
      <c r="T168" s="55">
        <f t="shared" si="33"/>
        <v>0.07155618893441754</v>
      </c>
      <c r="U168" s="51">
        <f t="shared" si="35"/>
        <v>0</v>
      </c>
      <c r="V168" s="51">
        <f t="shared" si="36"/>
        <v>878.0839065778495</v>
      </c>
      <c r="W168" s="51">
        <f t="shared" si="37"/>
        <v>1335.895171378722</v>
      </c>
      <c r="X168" s="51">
        <f t="shared" si="38"/>
        <v>1560.7560432248715</v>
      </c>
      <c r="Y168" s="51">
        <f t="shared" si="34"/>
        <v>3774.735121181443</v>
      </c>
    </row>
    <row r="169" spans="1:25" ht="14.25">
      <c r="A169" s="103" t="s">
        <v>174</v>
      </c>
      <c r="B169" s="96" t="s">
        <v>175</v>
      </c>
      <c r="C169" s="6">
        <f>VLOOKUP(B169,площадь!A:B,2,0)</f>
        <v>87.1</v>
      </c>
      <c r="D169" s="7"/>
      <c r="E169" s="6">
        <f t="shared" si="26"/>
        <v>122</v>
      </c>
      <c r="F169" s="6">
        <v>30</v>
      </c>
      <c r="G169" s="6">
        <v>31</v>
      </c>
      <c r="H169" s="6">
        <v>30</v>
      </c>
      <c r="I169" s="6">
        <v>31</v>
      </c>
      <c r="J169" s="51">
        <f>VLOOKUP(B169,'общие показания'!A:O,15,0)</f>
        <v>2.230699999999999</v>
      </c>
      <c r="K169" s="55">
        <v>0</v>
      </c>
      <c r="L169" s="55">
        <f t="shared" si="27"/>
        <v>0.5189084021848256</v>
      </c>
      <c r="M169" s="55">
        <f t="shared" si="28"/>
        <v>0.7894544287552074</v>
      </c>
      <c r="N169" s="55">
        <f t="shared" si="29"/>
        <v>0.9223371690599655</v>
      </c>
      <c r="O169" s="58">
        <f t="shared" si="30"/>
        <v>0</v>
      </c>
      <c r="P169" s="58"/>
      <c r="Q169" s="55"/>
      <c r="R169" s="55">
        <f t="shared" si="31"/>
        <v>0.05296736398009079</v>
      </c>
      <c r="S169" s="55">
        <f t="shared" si="32"/>
        <v>0.0805832395419134</v>
      </c>
      <c r="T169" s="55">
        <f t="shared" si="33"/>
        <v>0.09414719118108408</v>
      </c>
      <c r="U169" s="51">
        <f t="shared" si="35"/>
        <v>0</v>
      </c>
      <c r="V169" s="51">
        <f t="shared" si="36"/>
        <v>1330.114407007656</v>
      </c>
      <c r="W169" s="51">
        <f t="shared" si="37"/>
        <v>2023.6032119389074</v>
      </c>
      <c r="X169" s="51">
        <f t="shared" si="38"/>
        <v>2364.2206437974523</v>
      </c>
      <c r="Y169" s="51">
        <f t="shared" si="34"/>
        <v>5717.938262744015</v>
      </c>
    </row>
    <row r="170" spans="1:25" ht="14.25">
      <c r="A170" s="103" t="s">
        <v>233</v>
      </c>
      <c r="B170" s="96" t="s">
        <v>234</v>
      </c>
      <c r="C170" s="6">
        <f>VLOOKUP(B170,площадь!A:B,2,0)</f>
        <v>44.4</v>
      </c>
      <c r="D170" s="7"/>
      <c r="E170" s="6">
        <f t="shared" si="26"/>
        <v>122</v>
      </c>
      <c r="F170" s="6">
        <v>30</v>
      </c>
      <c r="G170" s="6">
        <v>31</v>
      </c>
      <c r="H170" s="6">
        <v>30</v>
      </c>
      <c r="I170" s="6">
        <v>31</v>
      </c>
      <c r="J170" s="51">
        <f>VLOOKUP(B170,'общие показания'!A:O,15,0)</f>
        <v>0.0019999999999988916</v>
      </c>
      <c r="K170" s="55">
        <v>0</v>
      </c>
      <c r="L170" s="55">
        <f t="shared" si="27"/>
        <v>0.00046524266121355476</v>
      </c>
      <c r="M170" s="55">
        <f t="shared" si="28"/>
        <v>0.0007078086957051781</v>
      </c>
      <c r="N170" s="55">
        <f t="shared" si="29"/>
        <v>0.0008269486430801586</v>
      </c>
      <c r="O170" s="58">
        <f t="shared" si="30"/>
        <v>0</v>
      </c>
      <c r="P170" s="58"/>
      <c r="Q170" s="55"/>
      <c r="R170" s="55">
        <f t="shared" si="31"/>
        <v>0.02700058508284766</v>
      </c>
      <c r="S170" s="55">
        <f t="shared" si="32"/>
        <v>0.041078023371537944</v>
      </c>
      <c r="T170" s="55">
        <f t="shared" si="33"/>
        <v>0.04799236840918638</v>
      </c>
      <c r="U170" s="51">
        <f t="shared" si="35"/>
        <v>0</v>
      </c>
      <c r="V170" s="51">
        <f t="shared" si="36"/>
        <v>63.8822194333571</v>
      </c>
      <c r="W170" s="51">
        <f t="shared" si="37"/>
        <v>97.18883108855944</v>
      </c>
      <c r="X170" s="51">
        <f t="shared" si="38"/>
        <v>113.5478731455257</v>
      </c>
      <c r="Y170" s="51">
        <f t="shared" si="34"/>
        <v>274.61892366744223</v>
      </c>
    </row>
    <row r="171" spans="1:25" ht="14.25">
      <c r="A171" s="103" t="s">
        <v>73</v>
      </c>
      <c r="B171" s="96" t="s">
        <v>5</v>
      </c>
      <c r="C171" s="6">
        <f>VLOOKUP(B171,площадь!A:B,2,0)</f>
        <v>44.4</v>
      </c>
      <c r="D171" s="7"/>
      <c r="E171" s="6">
        <f t="shared" si="26"/>
        <v>122</v>
      </c>
      <c r="F171" s="6">
        <v>30</v>
      </c>
      <c r="G171" s="6">
        <v>31</v>
      </c>
      <c r="H171" s="6">
        <v>30</v>
      </c>
      <c r="I171" s="6">
        <v>31</v>
      </c>
      <c r="J171" s="51">
        <f>VLOOKUP(B171,'общие показания'!A:O,15,0)</f>
        <v>0.9724183084474827</v>
      </c>
      <c r="K171" s="55">
        <v>0</v>
      </c>
      <c r="L171" s="55">
        <f t="shared" si="27"/>
        <v>0.22620524081757046</v>
      </c>
      <c r="M171" s="55">
        <f t="shared" si="28"/>
        <v>0.34414306729121485</v>
      </c>
      <c r="N171" s="55">
        <f t="shared" si="29"/>
        <v>0.4020700003386973</v>
      </c>
      <c r="O171" s="58">
        <f t="shared" si="30"/>
        <v>0</v>
      </c>
      <c r="P171" s="58"/>
      <c r="Q171" s="55"/>
      <c r="R171" s="55">
        <f t="shared" si="31"/>
        <v>0.02700058508284766</v>
      </c>
      <c r="S171" s="55">
        <f t="shared" si="32"/>
        <v>0.041078023371537944</v>
      </c>
      <c r="T171" s="55">
        <f t="shared" si="33"/>
        <v>0.04799236840918638</v>
      </c>
      <c r="U171" s="51">
        <f t="shared" si="35"/>
        <v>0</v>
      </c>
      <c r="V171" s="51">
        <f t="shared" si="36"/>
        <v>588.9263663452646</v>
      </c>
      <c r="W171" s="51">
        <f t="shared" si="37"/>
        <v>895.9780303506835</v>
      </c>
      <c r="X171" s="51">
        <f t="shared" si="38"/>
        <v>1046.7910622233276</v>
      </c>
      <c r="Y171" s="51">
        <f t="shared" si="34"/>
        <v>2531.6954589192756</v>
      </c>
    </row>
    <row r="172" spans="1:25" ht="14.25">
      <c r="A172" s="103" t="s">
        <v>243</v>
      </c>
      <c r="B172" s="96" t="s">
        <v>244</v>
      </c>
      <c r="C172" s="6">
        <f>VLOOKUP(B172,площадь!A:B,2,0)</f>
        <v>66.2</v>
      </c>
      <c r="D172" s="7"/>
      <c r="E172" s="6">
        <f t="shared" si="26"/>
        <v>122</v>
      </c>
      <c r="F172" s="6">
        <v>30</v>
      </c>
      <c r="G172" s="6">
        <v>31</v>
      </c>
      <c r="H172" s="6">
        <v>30</v>
      </c>
      <c r="I172" s="6">
        <v>31</v>
      </c>
      <c r="J172" s="51">
        <f>VLOOKUP(B172,'общие показания'!A:O,15,0)</f>
        <v>1.4498669373698954</v>
      </c>
      <c r="K172" s="55">
        <v>0</v>
      </c>
      <c r="L172" s="55">
        <f t="shared" si="27"/>
        <v>0.33726997617394516</v>
      </c>
      <c r="M172" s="55">
        <f t="shared" si="28"/>
        <v>0.5131142129432078</v>
      </c>
      <c r="N172" s="55">
        <f t="shared" si="29"/>
        <v>0.5994827482527424</v>
      </c>
      <c r="O172" s="58">
        <f t="shared" si="30"/>
        <v>0</v>
      </c>
      <c r="P172" s="58"/>
      <c r="Q172" s="55"/>
      <c r="R172" s="55">
        <f t="shared" si="31"/>
        <v>0.0402576291100116</v>
      </c>
      <c r="S172" s="55">
        <f t="shared" si="32"/>
        <v>0.061246962774680454</v>
      </c>
      <c r="T172" s="55">
        <f t="shared" si="33"/>
        <v>0.07155618893441754</v>
      </c>
      <c r="U172" s="51">
        <f t="shared" si="35"/>
        <v>0</v>
      </c>
      <c r="V172" s="51">
        <f t="shared" si="36"/>
        <v>878.0839065778495</v>
      </c>
      <c r="W172" s="51">
        <f t="shared" si="37"/>
        <v>1335.895171378722</v>
      </c>
      <c r="X172" s="51">
        <f t="shared" si="38"/>
        <v>1560.7560432248715</v>
      </c>
      <c r="Y172" s="51">
        <f t="shared" si="34"/>
        <v>3774.735121181443</v>
      </c>
    </row>
    <row r="173" spans="1:25" ht="14.25">
      <c r="A173" s="103" t="s">
        <v>251</v>
      </c>
      <c r="B173" s="96" t="s">
        <v>252</v>
      </c>
      <c r="C173" s="6">
        <f>VLOOKUP(B173,площадь!A:B,2,0)</f>
        <v>87.1</v>
      </c>
      <c r="D173" s="7"/>
      <c r="E173" s="6">
        <f t="shared" si="26"/>
        <v>122</v>
      </c>
      <c r="F173" s="6">
        <v>30</v>
      </c>
      <c r="G173" s="6">
        <v>31</v>
      </c>
      <c r="H173" s="6">
        <v>30</v>
      </c>
      <c r="I173" s="6">
        <v>31</v>
      </c>
      <c r="J173" s="51">
        <f>VLOOKUP(B173,'общие показания'!A:O,15,0)</f>
        <v>1</v>
      </c>
      <c r="K173" s="55">
        <v>0</v>
      </c>
      <c r="L173" s="55">
        <f t="shared" si="27"/>
        <v>0.23262133060690632</v>
      </c>
      <c r="M173" s="55">
        <f t="shared" si="28"/>
        <v>0.3539043478527852</v>
      </c>
      <c r="N173" s="55">
        <f t="shared" si="29"/>
        <v>0.41347432154030844</v>
      </c>
      <c r="O173" s="58">
        <f t="shared" si="30"/>
        <v>0</v>
      </c>
      <c r="P173" s="58"/>
      <c r="Q173" s="55"/>
      <c r="R173" s="55">
        <f t="shared" si="31"/>
        <v>0.05296736398009079</v>
      </c>
      <c r="S173" s="55">
        <f t="shared" si="32"/>
        <v>0.0805832395419134</v>
      </c>
      <c r="T173" s="55">
        <f t="shared" si="33"/>
        <v>0.09414719118108408</v>
      </c>
      <c r="U173" s="51">
        <f t="shared" si="35"/>
        <v>0</v>
      </c>
      <c r="V173" s="51">
        <f t="shared" si="36"/>
        <v>664.2450329660048</v>
      </c>
      <c r="W173" s="51">
        <f t="shared" si="37"/>
        <v>1010.5659897695816</v>
      </c>
      <c r="X173" s="51">
        <f t="shared" si="38"/>
        <v>1180.6667240084325</v>
      </c>
      <c r="Y173" s="51">
        <f t="shared" si="34"/>
        <v>2855.477746744019</v>
      </c>
    </row>
    <row r="174" spans="1:25" ht="14.25">
      <c r="A174" s="103" t="s">
        <v>255</v>
      </c>
      <c r="B174" s="96" t="s">
        <v>256</v>
      </c>
      <c r="C174" s="6">
        <f>VLOOKUP(B174,площадь!A:B,2,0)</f>
        <v>44.4</v>
      </c>
      <c r="D174" s="7"/>
      <c r="E174" s="6">
        <f t="shared" si="26"/>
        <v>122</v>
      </c>
      <c r="F174" s="6">
        <v>30</v>
      </c>
      <c r="G174" s="6">
        <v>31</v>
      </c>
      <c r="H174" s="6">
        <v>30</v>
      </c>
      <c r="I174" s="6">
        <v>31</v>
      </c>
      <c r="J174" s="51">
        <f>VLOOKUP(B174,'общие показания'!A:O,15,0)</f>
        <v>1.473</v>
      </c>
      <c r="K174" s="55">
        <v>0</v>
      </c>
      <c r="L174" s="55">
        <f t="shared" si="27"/>
        <v>0.342651219983973</v>
      </c>
      <c r="M174" s="55">
        <f t="shared" si="28"/>
        <v>0.5213011043871526</v>
      </c>
      <c r="N174" s="55">
        <f t="shared" si="29"/>
        <v>0.6090476756288744</v>
      </c>
      <c r="O174" s="58">
        <f t="shared" si="30"/>
        <v>0</v>
      </c>
      <c r="P174" s="58"/>
      <c r="Q174" s="55"/>
      <c r="R174" s="55">
        <f t="shared" si="31"/>
        <v>0.02700058508284766</v>
      </c>
      <c r="S174" s="55">
        <f t="shared" si="32"/>
        <v>0.041078023371537944</v>
      </c>
      <c r="T174" s="55">
        <f t="shared" si="33"/>
        <v>0.04799236840918638</v>
      </c>
      <c r="U174" s="51">
        <f t="shared" si="35"/>
        <v>0</v>
      </c>
      <c r="V174" s="51">
        <f t="shared" si="36"/>
        <v>859.7657403688169</v>
      </c>
      <c r="W174" s="51">
        <f t="shared" si="37"/>
        <v>1308.0263656713832</v>
      </c>
      <c r="X174" s="51">
        <f t="shared" si="38"/>
        <v>1528.196297627245</v>
      </c>
      <c r="Y174" s="51">
        <f t="shared" si="34"/>
        <v>3695.988403667445</v>
      </c>
    </row>
    <row r="175" spans="1:25" ht="14.25">
      <c r="A175" s="103" t="s">
        <v>190</v>
      </c>
      <c r="B175" s="96" t="s">
        <v>191</v>
      </c>
      <c r="C175" s="6">
        <f>VLOOKUP(B175,площадь!A:B,2,0)</f>
        <v>44.4</v>
      </c>
      <c r="D175" s="7"/>
      <c r="E175" s="6">
        <f t="shared" si="26"/>
        <v>122</v>
      </c>
      <c r="F175" s="6">
        <v>30</v>
      </c>
      <c r="G175" s="6">
        <v>31</v>
      </c>
      <c r="H175" s="6">
        <v>30</v>
      </c>
      <c r="I175" s="6">
        <v>31</v>
      </c>
      <c r="J175" s="51">
        <f>VLOOKUP(B175,'общие показания'!A:O,15,0)</f>
        <v>1.1189999999999998</v>
      </c>
      <c r="K175" s="55">
        <v>0</v>
      </c>
      <c r="L175" s="55">
        <f t="shared" si="27"/>
        <v>0.26030326894912814</v>
      </c>
      <c r="M175" s="55">
        <f t="shared" si="28"/>
        <v>0.39601896524726654</v>
      </c>
      <c r="N175" s="55">
        <f t="shared" si="29"/>
        <v>0.46267776580360503</v>
      </c>
      <c r="O175" s="58">
        <f t="shared" si="30"/>
        <v>0</v>
      </c>
      <c r="P175" s="58"/>
      <c r="Q175" s="55"/>
      <c r="R175" s="55">
        <f t="shared" si="31"/>
        <v>0.02700058508284766</v>
      </c>
      <c r="S175" s="55">
        <f t="shared" si="32"/>
        <v>0.041078023371537944</v>
      </c>
      <c r="T175" s="55">
        <f t="shared" si="33"/>
        <v>0.04799236840918638</v>
      </c>
      <c r="U175" s="51">
        <f t="shared" si="35"/>
        <v>0</v>
      </c>
      <c r="V175" s="51">
        <f t="shared" si="36"/>
        <v>668.2342880158918</v>
      </c>
      <c r="W175" s="51">
        <f t="shared" si="37"/>
        <v>1016.635143888705</v>
      </c>
      <c r="X175" s="51">
        <f t="shared" si="38"/>
        <v>1187.7574517628473</v>
      </c>
      <c r="Y175" s="51">
        <f t="shared" si="34"/>
        <v>2872.626883667444</v>
      </c>
    </row>
    <row r="176" spans="1:25" ht="14.25">
      <c r="A176" s="103" t="s">
        <v>261</v>
      </c>
      <c r="B176" s="96" t="s">
        <v>262</v>
      </c>
      <c r="C176" s="6">
        <f>VLOOKUP(B176,площадь!A:B,2,0)</f>
        <v>44.4</v>
      </c>
      <c r="D176" s="7"/>
      <c r="E176" s="6">
        <f t="shared" si="26"/>
        <v>122</v>
      </c>
      <c r="F176" s="6">
        <v>30</v>
      </c>
      <c r="G176" s="6">
        <v>31</v>
      </c>
      <c r="H176" s="6">
        <v>30</v>
      </c>
      <c r="I176" s="6">
        <v>31</v>
      </c>
      <c r="J176" s="51">
        <f>VLOOKUP(B176,'общие показания'!A:O,15,0)</f>
        <v>0.9724183084474827</v>
      </c>
      <c r="K176" s="55">
        <v>0</v>
      </c>
      <c r="L176" s="55">
        <f t="shared" si="27"/>
        <v>0.22620524081757046</v>
      </c>
      <c r="M176" s="55">
        <f t="shared" si="28"/>
        <v>0.34414306729121485</v>
      </c>
      <c r="N176" s="55">
        <f t="shared" si="29"/>
        <v>0.4020700003386973</v>
      </c>
      <c r="O176" s="58">
        <f t="shared" si="30"/>
        <v>0</v>
      </c>
      <c r="P176" s="58"/>
      <c r="Q176" s="55"/>
      <c r="R176" s="55">
        <f t="shared" si="31"/>
        <v>0.02700058508284766</v>
      </c>
      <c r="S176" s="55">
        <f t="shared" si="32"/>
        <v>0.041078023371537944</v>
      </c>
      <c r="T176" s="55">
        <f t="shared" si="33"/>
        <v>0.04799236840918638</v>
      </c>
      <c r="U176" s="51">
        <f t="shared" si="35"/>
        <v>0</v>
      </c>
      <c r="V176" s="51">
        <f t="shared" si="36"/>
        <v>588.9263663452646</v>
      </c>
      <c r="W176" s="51">
        <f t="shared" si="37"/>
        <v>895.9780303506835</v>
      </c>
      <c r="X176" s="51">
        <f t="shared" si="38"/>
        <v>1046.7910622233276</v>
      </c>
      <c r="Y176" s="51">
        <f t="shared" si="34"/>
        <v>2531.6954589192756</v>
      </c>
    </row>
    <row r="177" spans="1:25" ht="14.25">
      <c r="A177" s="103" t="s">
        <v>204</v>
      </c>
      <c r="B177" s="96" t="s">
        <v>205</v>
      </c>
      <c r="C177" s="6">
        <f>VLOOKUP(B177,площадь!A:B,2,0)</f>
        <v>66.2</v>
      </c>
      <c r="D177" s="7"/>
      <c r="E177" s="6">
        <f t="shared" si="26"/>
        <v>122</v>
      </c>
      <c r="F177" s="6">
        <v>30</v>
      </c>
      <c r="G177" s="6">
        <v>31</v>
      </c>
      <c r="H177" s="6">
        <v>30</v>
      </c>
      <c r="I177" s="6">
        <v>31</v>
      </c>
      <c r="J177" s="51">
        <f>VLOOKUP(B177,'общие показания'!A:O,15,0)</f>
        <v>1.4498669373698954</v>
      </c>
      <c r="K177" s="55">
        <v>0</v>
      </c>
      <c r="L177" s="55">
        <f t="shared" si="27"/>
        <v>0.33726997617394516</v>
      </c>
      <c r="M177" s="55">
        <f t="shared" si="28"/>
        <v>0.5131142129432078</v>
      </c>
      <c r="N177" s="55">
        <f t="shared" si="29"/>
        <v>0.5994827482527424</v>
      </c>
      <c r="O177" s="58">
        <f t="shared" si="30"/>
        <v>0</v>
      </c>
      <c r="P177" s="58"/>
      <c r="Q177" s="55"/>
      <c r="R177" s="55">
        <f t="shared" si="31"/>
        <v>0.0402576291100116</v>
      </c>
      <c r="S177" s="55">
        <f t="shared" si="32"/>
        <v>0.061246962774680454</v>
      </c>
      <c r="T177" s="55">
        <f t="shared" si="33"/>
        <v>0.07155618893441754</v>
      </c>
      <c r="U177" s="51">
        <f t="shared" si="35"/>
        <v>0</v>
      </c>
      <c r="V177" s="51">
        <f t="shared" si="36"/>
        <v>878.0839065778495</v>
      </c>
      <c r="W177" s="51">
        <f t="shared" si="37"/>
        <v>1335.895171378722</v>
      </c>
      <c r="X177" s="51">
        <f t="shared" si="38"/>
        <v>1560.7560432248715</v>
      </c>
      <c r="Y177" s="51">
        <f t="shared" si="34"/>
        <v>3774.735121181443</v>
      </c>
    </row>
    <row r="178" spans="1:25" ht="14.25">
      <c r="A178" s="103" t="s">
        <v>206</v>
      </c>
      <c r="B178" s="96" t="s">
        <v>207</v>
      </c>
      <c r="C178" s="6">
        <f>VLOOKUP(B178,площадь!A:B,2,0)</f>
        <v>87.1</v>
      </c>
      <c r="D178" s="7"/>
      <c r="E178" s="6">
        <f t="shared" si="26"/>
        <v>122</v>
      </c>
      <c r="F178" s="6">
        <v>30</v>
      </c>
      <c r="G178" s="6">
        <v>31</v>
      </c>
      <c r="H178" s="6">
        <v>30</v>
      </c>
      <c r="I178" s="6">
        <v>31</v>
      </c>
      <c r="J178" s="51">
        <f>VLOOKUP(B178,'общие показания'!A:O,15,0)</f>
        <v>2.1580000000000013</v>
      </c>
      <c r="K178" s="55">
        <v>0</v>
      </c>
      <c r="L178" s="55">
        <f t="shared" si="27"/>
        <v>0.5019968314497041</v>
      </c>
      <c r="M178" s="55">
        <f t="shared" si="28"/>
        <v>0.7637255826663109</v>
      </c>
      <c r="N178" s="55">
        <f t="shared" si="29"/>
        <v>0.8922775858839861</v>
      </c>
      <c r="O178" s="58">
        <f t="shared" si="30"/>
        <v>0</v>
      </c>
      <c r="P178" s="58"/>
      <c r="Q178" s="55"/>
      <c r="R178" s="55">
        <f t="shared" si="31"/>
        <v>0.05296736398009079</v>
      </c>
      <c r="S178" s="55">
        <f t="shared" si="32"/>
        <v>0.0805832395419134</v>
      </c>
      <c r="T178" s="55">
        <f t="shared" si="33"/>
        <v>0.09414719118108408</v>
      </c>
      <c r="U178" s="51">
        <f t="shared" si="35"/>
        <v>0</v>
      </c>
      <c r="V178" s="51">
        <f t="shared" si="36"/>
        <v>1290.7801228662515</v>
      </c>
      <c r="W178" s="51">
        <f t="shared" si="37"/>
        <v>1963.7610033976646</v>
      </c>
      <c r="X178" s="51">
        <f t="shared" si="38"/>
        <v>2294.3056604801054</v>
      </c>
      <c r="Y178" s="51">
        <f t="shared" si="34"/>
        <v>5548.846786744021</v>
      </c>
    </row>
    <row r="179" spans="1:25" ht="14.25">
      <c r="A179" s="103" t="s">
        <v>210</v>
      </c>
      <c r="B179" s="96" t="s">
        <v>211</v>
      </c>
      <c r="C179" s="6">
        <f>VLOOKUP(B179,площадь!A:B,2,0)</f>
        <v>44.4</v>
      </c>
      <c r="D179" s="7"/>
      <c r="E179" s="6">
        <f t="shared" si="26"/>
        <v>122</v>
      </c>
      <c r="F179" s="6">
        <v>30</v>
      </c>
      <c r="G179" s="6">
        <v>31</v>
      </c>
      <c r="H179" s="6">
        <v>30</v>
      </c>
      <c r="I179" s="6">
        <v>31</v>
      </c>
      <c r="J179" s="51">
        <f>VLOOKUP(B179,'общие показания'!A:O,15,0)</f>
        <v>0.9724183084474827</v>
      </c>
      <c r="K179" s="55">
        <v>0</v>
      </c>
      <c r="L179" s="55">
        <f t="shared" si="27"/>
        <v>0.22620524081757046</v>
      </c>
      <c r="M179" s="55">
        <f t="shared" si="28"/>
        <v>0.34414306729121485</v>
      </c>
      <c r="N179" s="55">
        <f t="shared" si="29"/>
        <v>0.4020700003386973</v>
      </c>
      <c r="O179" s="58">
        <f t="shared" si="30"/>
        <v>0</v>
      </c>
      <c r="P179" s="58"/>
      <c r="Q179" s="55"/>
      <c r="R179" s="55">
        <f t="shared" si="31"/>
        <v>0.02700058508284766</v>
      </c>
      <c r="S179" s="55">
        <f t="shared" si="32"/>
        <v>0.041078023371537944</v>
      </c>
      <c r="T179" s="55">
        <f t="shared" si="33"/>
        <v>0.04799236840918638</v>
      </c>
      <c r="U179" s="51">
        <f t="shared" si="35"/>
        <v>0</v>
      </c>
      <c r="V179" s="51">
        <f t="shared" si="36"/>
        <v>588.9263663452646</v>
      </c>
      <c r="W179" s="51">
        <f t="shared" si="37"/>
        <v>895.9780303506835</v>
      </c>
      <c r="X179" s="51">
        <f t="shared" si="38"/>
        <v>1046.7910622233276</v>
      </c>
      <c r="Y179" s="51">
        <f t="shared" si="34"/>
        <v>2531.6954589192756</v>
      </c>
    </row>
    <row r="180" spans="1:25" ht="14.25">
      <c r="A180" s="103" t="s">
        <v>447</v>
      </c>
      <c r="B180" s="96" t="s">
        <v>212</v>
      </c>
      <c r="C180" s="6">
        <f>VLOOKUP(B180,площадь!A:B,2,0)</f>
        <v>44.4</v>
      </c>
      <c r="D180" s="7"/>
      <c r="E180" s="6">
        <f t="shared" si="26"/>
        <v>122</v>
      </c>
      <c r="F180" s="6">
        <v>30</v>
      </c>
      <c r="G180" s="6">
        <v>31</v>
      </c>
      <c r="H180" s="6">
        <v>30</v>
      </c>
      <c r="I180" s="6">
        <v>31</v>
      </c>
      <c r="J180" s="51">
        <f>VLOOKUP(B180,'общие показания'!A:O,15,0)</f>
        <v>0.9724183084474827</v>
      </c>
      <c r="K180" s="55">
        <v>0</v>
      </c>
      <c r="L180" s="55">
        <f t="shared" si="27"/>
        <v>0.22620524081757046</v>
      </c>
      <c r="M180" s="55">
        <f t="shared" si="28"/>
        <v>0.34414306729121485</v>
      </c>
      <c r="N180" s="55">
        <f t="shared" si="29"/>
        <v>0.4020700003386973</v>
      </c>
      <c r="O180" s="58">
        <f t="shared" si="30"/>
        <v>0</v>
      </c>
      <c r="P180" s="58"/>
      <c r="Q180" s="55"/>
      <c r="R180" s="55">
        <f t="shared" si="31"/>
        <v>0.02700058508284766</v>
      </c>
      <c r="S180" s="55">
        <f t="shared" si="32"/>
        <v>0.041078023371537944</v>
      </c>
      <c r="T180" s="55">
        <f t="shared" si="33"/>
        <v>0.04799236840918638</v>
      </c>
      <c r="U180" s="51">
        <f t="shared" si="35"/>
        <v>0</v>
      </c>
      <c r="V180" s="51">
        <f t="shared" si="36"/>
        <v>588.9263663452646</v>
      </c>
      <c r="W180" s="51">
        <f t="shared" si="37"/>
        <v>895.9780303506835</v>
      </c>
      <c r="X180" s="51">
        <f t="shared" si="38"/>
        <v>1046.7910622233276</v>
      </c>
      <c r="Y180" s="51">
        <f t="shared" si="34"/>
        <v>2531.6954589192756</v>
      </c>
    </row>
    <row r="181" spans="1:25" ht="14.25">
      <c r="A181" s="103" t="s">
        <v>217</v>
      </c>
      <c r="B181" s="96" t="s">
        <v>218</v>
      </c>
      <c r="C181" s="6">
        <f>VLOOKUP(B181,площадь!A:B,2,0)</f>
        <v>66.2</v>
      </c>
      <c r="D181" s="7"/>
      <c r="E181" s="6">
        <f t="shared" si="26"/>
        <v>122</v>
      </c>
      <c r="F181" s="6">
        <v>30</v>
      </c>
      <c r="G181" s="6">
        <v>31</v>
      </c>
      <c r="H181" s="6">
        <v>30</v>
      </c>
      <c r="I181" s="6">
        <v>31</v>
      </c>
      <c r="J181" s="51">
        <f>VLOOKUP(B181,'общие показания'!A:O,15,0)</f>
        <v>3</v>
      </c>
      <c r="K181" s="55">
        <v>0</v>
      </c>
      <c r="L181" s="55">
        <f t="shared" si="27"/>
        <v>0.697863991820719</v>
      </c>
      <c r="M181" s="55">
        <f t="shared" si="28"/>
        <v>1.0617130435583555</v>
      </c>
      <c r="N181" s="55">
        <f t="shared" si="29"/>
        <v>1.2404229646209253</v>
      </c>
      <c r="O181" s="58">
        <f t="shared" si="30"/>
        <v>0</v>
      </c>
      <c r="P181" s="58"/>
      <c r="Q181" s="55"/>
      <c r="R181" s="55">
        <f t="shared" si="31"/>
        <v>0.0402576291100116</v>
      </c>
      <c r="S181" s="55">
        <f t="shared" si="32"/>
        <v>0.061246962774680454</v>
      </c>
      <c r="T181" s="55">
        <f t="shared" si="33"/>
        <v>0.07155618893441754</v>
      </c>
      <c r="U181" s="51">
        <f t="shared" si="35"/>
        <v>0</v>
      </c>
      <c r="V181" s="51">
        <f t="shared" si="36"/>
        <v>1716.7823156903678</v>
      </c>
      <c r="W181" s="51">
        <f t="shared" si="37"/>
        <v>2611.870219529882</v>
      </c>
      <c r="X181" s="51">
        <f t="shared" si="38"/>
        <v>3051.5060736713012</v>
      </c>
      <c r="Y181" s="51">
        <f t="shared" si="34"/>
        <v>7380.158608891551</v>
      </c>
    </row>
    <row r="182" spans="1:25" ht="14.25">
      <c r="A182" s="103" t="s">
        <v>219</v>
      </c>
      <c r="B182" s="96" t="s">
        <v>220</v>
      </c>
      <c r="C182" s="6">
        <f>VLOOKUP(B182,площадь!A:B,2,0)</f>
        <v>87.1</v>
      </c>
      <c r="D182" s="7"/>
      <c r="E182" s="6">
        <f t="shared" si="26"/>
        <v>122</v>
      </c>
      <c r="F182" s="6">
        <v>30</v>
      </c>
      <c r="G182" s="6">
        <v>31</v>
      </c>
      <c r="H182" s="6">
        <v>30</v>
      </c>
      <c r="I182" s="6">
        <v>31</v>
      </c>
      <c r="J182" s="51">
        <f>VLOOKUP(B182,'общие показания'!A:O,15,0)</f>
        <v>0.9869999999999948</v>
      </c>
      <c r="K182" s="55">
        <v>0</v>
      </c>
      <c r="L182" s="55">
        <f t="shared" si="27"/>
        <v>0.22959725330901531</v>
      </c>
      <c r="M182" s="55">
        <f t="shared" si="28"/>
        <v>0.3493035913306971</v>
      </c>
      <c r="N182" s="55">
        <f t="shared" si="29"/>
        <v>0.4080991553602823</v>
      </c>
      <c r="O182" s="58">
        <f t="shared" si="30"/>
        <v>0</v>
      </c>
      <c r="P182" s="58"/>
      <c r="Q182" s="55"/>
      <c r="R182" s="55">
        <f t="shared" si="31"/>
        <v>0.05296736398009079</v>
      </c>
      <c r="S182" s="55">
        <f t="shared" si="32"/>
        <v>0.0805832395419134</v>
      </c>
      <c r="T182" s="55">
        <f t="shared" si="33"/>
        <v>0.09414719118108408</v>
      </c>
      <c r="U182" s="51">
        <f t="shared" si="35"/>
        <v>0</v>
      </c>
      <c r="V182" s="51">
        <f t="shared" si="36"/>
        <v>657.2113920603861</v>
      </c>
      <c r="W182" s="51">
        <f t="shared" si="37"/>
        <v>999.8651821899873</v>
      </c>
      <c r="X182" s="51">
        <f t="shared" si="38"/>
        <v>1168.1647324936332</v>
      </c>
      <c r="Y182" s="51">
        <f t="shared" si="34"/>
        <v>2825.2413067440066</v>
      </c>
    </row>
    <row r="183" spans="1:25" ht="14.25">
      <c r="A183" s="103" t="s">
        <v>221</v>
      </c>
      <c r="B183" s="96" t="s">
        <v>222</v>
      </c>
      <c r="C183" s="6">
        <f>VLOOKUP(B183,площадь!A:B,2,0)</f>
        <v>44.4</v>
      </c>
      <c r="D183" s="7"/>
      <c r="E183" s="6">
        <f t="shared" si="26"/>
        <v>122</v>
      </c>
      <c r="F183" s="6">
        <v>30</v>
      </c>
      <c r="G183" s="6">
        <v>31</v>
      </c>
      <c r="H183" s="6">
        <v>30</v>
      </c>
      <c r="I183" s="6">
        <v>31</v>
      </c>
      <c r="J183" s="51">
        <f>VLOOKUP(B183,'общие показания'!A:O,15,0)</f>
        <v>0.9724183084474827</v>
      </c>
      <c r="K183" s="55">
        <v>0</v>
      </c>
      <c r="L183" s="55">
        <f t="shared" si="27"/>
        <v>0.22620524081757046</v>
      </c>
      <c r="M183" s="55">
        <f t="shared" si="28"/>
        <v>0.34414306729121485</v>
      </c>
      <c r="N183" s="55">
        <f t="shared" si="29"/>
        <v>0.4020700003386973</v>
      </c>
      <c r="O183" s="58">
        <f t="shared" si="30"/>
        <v>0</v>
      </c>
      <c r="P183" s="58"/>
      <c r="Q183" s="55"/>
      <c r="R183" s="55">
        <f t="shared" si="31"/>
        <v>0.02700058508284766</v>
      </c>
      <c r="S183" s="55">
        <f t="shared" si="32"/>
        <v>0.041078023371537944</v>
      </c>
      <c r="T183" s="55">
        <f t="shared" si="33"/>
        <v>0.04799236840918638</v>
      </c>
      <c r="U183" s="51">
        <f t="shared" si="35"/>
        <v>0</v>
      </c>
      <c r="V183" s="51">
        <f t="shared" si="36"/>
        <v>588.9263663452646</v>
      </c>
      <c r="W183" s="51">
        <f t="shared" si="37"/>
        <v>895.9780303506835</v>
      </c>
      <c r="X183" s="51">
        <f t="shared" si="38"/>
        <v>1046.7910622233276</v>
      </c>
      <c r="Y183" s="51">
        <f t="shared" si="34"/>
        <v>2531.6954589192756</v>
      </c>
    </row>
    <row r="184" spans="1:25" ht="14.25">
      <c r="A184" s="103" t="s">
        <v>223</v>
      </c>
      <c r="B184" s="96" t="s">
        <v>224</v>
      </c>
      <c r="C184" s="6">
        <f>VLOOKUP(B184,площадь!A:B,2,0)</f>
        <v>44.4</v>
      </c>
      <c r="D184" s="7"/>
      <c r="E184" s="6">
        <f t="shared" si="26"/>
        <v>122</v>
      </c>
      <c r="F184" s="6">
        <v>30</v>
      </c>
      <c r="G184" s="6">
        <v>31</v>
      </c>
      <c r="H184" s="6">
        <v>30</v>
      </c>
      <c r="I184" s="6">
        <v>31</v>
      </c>
      <c r="J184" s="51">
        <f>VLOOKUP(B184,'общие показания'!A:O,15,0)</f>
        <v>0.9724183084474827</v>
      </c>
      <c r="K184" s="55">
        <v>0</v>
      </c>
      <c r="L184" s="55">
        <f t="shared" si="27"/>
        <v>0.22620524081757046</v>
      </c>
      <c r="M184" s="55">
        <f t="shared" si="28"/>
        <v>0.34414306729121485</v>
      </c>
      <c r="N184" s="55">
        <f t="shared" si="29"/>
        <v>0.4020700003386973</v>
      </c>
      <c r="O184" s="58">
        <f t="shared" si="30"/>
        <v>0</v>
      </c>
      <c r="P184" s="58"/>
      <c r="Q184" s="55"/>
      <c r="R184" s="55">
        <f t="shared" si="31"/>
        <v>0.02700058508284766</v>
      </c>
      <c r="S184" s="55">
        <f t="shared" si="32"/>
        <v>0.041078023371537944</v>
      </c>
      <c r="T184" s="55">
        <f t="shared" si="33"/>
        <v>0.04799236840918638</v>
      </c>
      <c r="U184" s="51">
        <f t="shared" si="35"/>
        <v>0</v>
      </c>
      <c r="V184" s="51">
        <f t="shared" si="36"/>
        <v>588.9263663452646</v>
      </c>
      <c r="W184" s="51">
        <f t="shared" si="37"/>
        <v>895.9780303506835</v>
      </c>
      <c r="X184" s="51">
        <f t="shared" si="38"/>
        <v>1046.7910622233276</v>
      </c>
      <c r="Y184" s="51">
        <f t="shared" si="34"/>
        <v>2531.6954589192756</v>
      </c>
    </row>
    <row r="185" spans="1:25" ht="14.25">
      <c r="A185" s="103" t="s">
        <v>225</v>
      </c>
      <c r="B185" s="96" t="s">
        <v>226</v>
      </c>
      <c r="C185" s="6">
        <f>VLOOKUP(B185,площадь!A:B,2,0)</f>
        <v>66.2</v>
      </c>
      <c r="D185" s="7"/>
      <c r="E185" s="6">
        <f t="shared" si="26"/>
        <v>122</v>
      </c>
      <c r="F185" s="6">
        <v>30</v>
      </c>
      <c r="G185" s="6">
        <v>31</v>
      </c>
      <c r="H185" s="6">
        <v>30</v>
      </c>
      <c r="I185" s="6">
        <v>31</v>
      </c>
      <c r="J185" s="51">
        <f>VLOOKUP(B185,'общие показания'!A:O,15,0)</f>
        <v>1.4498669373698954</v>
      </c>
      <c r="K185" s="55">
        <v>0</v>
      </c>
      <c r="L185" s="55">
        <f t="shared" si="27"/>
        <v>0.33726997617394516</v>
      </c>
      <c r="M185" s="55">
        <f t="shared" si="28"/>
        <v>0.5131142129432078</v>
      </c>
      <c r="N185" s="55">
        <f t="shared" si="29"/>
        <v>0.5994827482527424</v>
      </c>
      <c r="O185" s="58">
        <f t="shared" si="30"/>
        <v>0</v>
      </c>
      <c r="P185" s="58"/>
      <c r="Q185" s="55"/>
      <c r="R185" s="55">
        <f t="shared" si="31"/>
        <v>0.0402576291100116</v>
      </c>
      <c r="S185" s="55">
        <f t="shared" si="32"/>
        <v>0.061246962774680454</v>
      </c>
      <c r="T185" s="55">
        <f t="shared" si="33"/>
        <v>0.07155618893441754</v>
      </c>
      <c r="U185" s="51">
        <f t="shared" si="35"/>
        <v>0</v>
      </c>
      <c r="V185" s="51">
        <f t="shared" si="36"/>
        <v>878.0839065778495</v>
      </c>
      <c r="W185" s="51">
        <f t="shared" si="37"/>
        <v>1335.895171378722</v>
      </c>
      <c r="X185" s="51">
        <f t="shared" si="38"/>
        <v>1560.7560432248715</v>
      </c>
      <c r="Y185" s="51">
        <f t="shared" si="34"/>
        <v>3774.735121181443</v>
      </c>
    </row>
    <row r="186" spans="1:25" ht="14.25">
      <c r="A186" s="103" t="s">
        <v>259</v>
      </c>
      <c r="B186" s="96" t="s">
        <v>260</v>
      </c>
      <c r="C186" s="6">
        <f>VLOOKUP(B186,площадь!A:B,2,0)</f>
        <v>44.4</v>
      </c>
      <c r="D186" s="7"/>
      <c r="E186" s="6">
        <f t="shared" si="26"/>
        <v>122</v>
      </c>
      <c r="F186" s="6">
        <v>30</v>
      </c>
      <c r="G186" s="6">
        <v>31</v>
      </c>
      <c r="H186" s="6">
        <v>30</v>
      </c>
      <c r="I186" s="6">
        <v>31</v>
      </c>
      <c r="J186" s="51">
        <f>VLOOKUP(B186,'общие показания'!A:O,15,0)</f>
        <v>0.9724183084474827</v>
      </c>
      <c r="K186" s="55">
        <v>0</v>
      </c>
      <c r="L186" s="55">
        <f t="shared" si="27"/>
        <v>0.22620524081757046</v>
      </c>
      <c r="M186" s="55">
        <f t="shared" si="28"/>
        <v>0.34414306729121485</v>
      </c>
      <c r="N186" s="55">
        <f t="shared" si="29"/>
        <v>0.4020700003386973</v>
      </c>
      <c r="O186" s="58">
        <f t="shared" si="30"/>
        <v>0</v>
      </c>
      <c r="P186" s="58"/>
      <c r="Q186" s="55"/>
      <c r="R186" s="55">
        <f t="shared" si="31"/>
        <v>0.02700058508284766</v>
      </c>
      <c r="S186" s="55">
        <f t="shared" si="32"/>
        <v>0.041078023371537944</v>
      </c>
      <c r="T186" s="55">
        <f t="shared" si="33"/>
        <v>0.04799236840918638</v>
      </c>
      <c r="U186" s="51">
        <f t="shared" si="35"/>
        <v>0</v>
      </c>
      <c r="V186" s="51">
        <f t="shared" si="36"/>
        <v>588.9263663452646</v>
      </c>
      <c r="W186" s="51">
        <f t="shared" si="37"/>
        <v>895.9780303506835</v>
      </c>
      <c r="X186" s="51">
        <f t="shared" si="38"/>
        <v>1046.7910622233276</v>
      </c>
      <c r="Y186" s="51">
        <f t="shared" si="34"/>
        <v>2531.6954589192756</v>
      </c>
    </row>
    <row r="187" spans="1:25" ht="14.25">
      <c r="A187" s="103" t="s">
        <v>227</v>
      </c>
      <c r="B187" s="96" t="s">
        <v>228</v>
      </c>
      <c r="C187" s="6">
        <f>VLOOKUP(B187,площадь!A:B,2,0)</f>
        <v>87.1</v>
      </c>
      <c r="D187" s="7"/>
      <c r="E187" s="6">
        <f t="shared" si="26"/>
        <v>122</v>
      </c>
      <c r="F187" s="6">
        <v>30</v>
      </c>
      <c r="G187" s="6">
        <v>31</v>
      </c>
      <c r="H187" s="6">
        <v>30</v>
      </c>
      <c r="I187" s="6">
        <v>31</v>
      </c>
      <c r="J187" s="51">
        <f>VLOOKUP(B187,'общие показания'!A:O,15,0)</f>
        <v>2.806000000000001</v>
      </c>
      <c r="K187" s="55">
        <v>0</v>
      </c>
      <c r="L187" s="55">
        <f t="shared" si="27"/>
        <v>0.6527354536829794</v>
      </c>
      <c r="M187" s="55">
        <f t="shared" si="28"/>
        <v>0.9930556000749156</v>
      </c>
      <c r="N187" s="55">
        <f t="shared" si="29"/>
        <v>1.160208946242106</v>
      </c>
      <c r="O187" s="58">
        <f t="shared" si="30"/>
        <v>0</v>
      </c>
      <c r="P187" s="58"/>
      <c r="Q187" s="55"/>
      <c r="R187" s="55">
        <f t="shared" si="31"/>
        <v>0.05296736398009079</v>
      </c>
      <c r="S187" s="55">
        <f t="shared" si="32"/>
        <v>0.0805832395419134</v>
      </c>
      <c r="T187" s="55">
        <f t="shared" si="33"/>
        <v>0.09414719118108408</v>
      </c>
      <c r="U187" s="51">
        <f t="shared" si="35"/>
        <v>0</v>
      </c>
      <c r="V187" s="51">
        <f t="shared" si="36"/>
        <v>1641.3800695461819</v>
      </c>
      <c r="W187" s="51">
        <f t="shared" si="37"/>
        <v>2497.1551042879905</v>
      </c>
      <c r="X187" s="51">
        <f t="shared" si="38"/>
        <v>2917.4818529098493</v>
      </c>
      <c r="Y187" s="51">
        <f t="shared" si="34"/>
        <v>7056.017026744022</v>
      </c>
    </row>
    <row r="188" spans="1:25" ht="14.25">
      <c r="A188" s="103" t="s">
        <v>117</v>
      </c>
      <c r="B188" s="96" t="s">
        <v>118</v>
      </c>
      <c r="C188" s="6">
        <f>VLOOKUP(B188,площадь!A:B,2,0)</f>
        <v>44.4</v>
      </c>
      <c r="D188" s="7"/>
      <c r="E188" s="6">
        <f t="shared" si="26"/>
        <v>122</v>
      </c>
      <c r="F188" s="6">
        <v>30</v>
      </c>
      <c r="G188" s="6">
        <v>31</v>
      </c>
      <c r="H188" s="6">
        <v>30</v>
      </c>
      <c r="I188" s="6">
        <v>31</v>
      </c>
      <c r="J188" s="51">
        <f>VLOOKUP(B188,'общие показания'!A:O,15,0)</f>
        <v>0.9724183084474827</v>
      </c>
      <c r="K188" s="55">
        <v>0</v>
      </c>
      <c r="L188" s="55">
        <f t="shared" si="27"/>
        <v>0.22620524081757046</v>
      </c>
      <c r="M188" s="55">
        <f t="shared" si="28"/>
        <v>0.34414306729121485</v>
      </c>
      <c r="N188" s="55">
        <f t="shared" si="29"/>
        <v>0.4020700003386973</v>
      </c>
      <c r="O188" s="58">
        <f t="shared" si="30"/>
        <v>0</v>
      </c>
      <c r="P188" s="58"/>
      <c r="Q188" s="55"/>
      <c r="R188" s="55">
        <f t="shared" si="31"/>
        <v>0.02700058508284766</v>
      </c>
      <c r="S188" s="55">
        <f t="shared" si="32"/>
        <v>0.041078023371537944</v>
      </c>
      <c r="T188" s="55">
        <f t="shared" si="33"/>
        <v>0.04799236840918638</v>
      </c>
      <c r="U188" s="51">
        <f t="shared" si="35"/>
        <v>0</v>
      </c>
      <c r="V188" s="51">
        <f t="shared" si="36"/>
        <v>588.9263663452646</v>
      </c>
      <c r="W188" s="51">
        <f t="shared" si="37"/>
        <v>895.9780303506835</v>
      </c>
      <c r="X188" s="51">
        <f t="shared" si="38"/>
        <v>1046.7910622233276</v>
      </c>
      <c r="Y188" s="51">
        <f t="shared" si="34"/>
        <v>2531.6954589192756</v>
      </c>
    </row>
    <row r="189" spans="1:25" ht="14.25">
      <c r="A189" s="103" t="s">
        <v>119</v>
      </c>
      <c r="B189" s="96" t="s">
        <v>120</v>
      </c>
      <c r="C189" s="6">
        <f>VLOOKUP(B189,площадь!A:B,2,0)</f>
        <v>44.4</v>
      </c>
      <c r="D189" s="7"/>
      <c r="E189" s="6">
        <f t="shared" si="26"/>
        <v>122</v>
      </c>
      <c r="F189" s="6">
        <v>30</v>
      </c>
      <c r="G189" s="6">
        <v>31</v>
      </c>
      <c r="H189" s="6">
        <v>30</v>
      </c>
      <c r="I189" s="6">
        <v>31</v>
      </c>
      <c r="J189" s="51">
        <f>VLOOKUP(B189,'общие показания'!A:O,15,0)</f>
        <v>0.9724183084474827</v>
      </c>
      <c r="K189" s="55">
        <v>0</v>
      </c>
      <c r="L189" s="55">
        <f t="shared" si="27"/>
        <v>0.22620524081757046</v>
      </c>
      <c r="M189" s="55">
        <f t="shared" si="28"/>
        <v>0.34414306729121485</v>
      </c>
      <c r="N189" s="55">
        <f t="shared" si="29"/>
        <v>0.4020700003386973</v>
      </c>
      <c r="O189" s="58">
        <f t="shared" si="30"/>
        <v>0</v>
      </c>
      <c r="P189" s="58"/>
      <c r="Q189" s="55"/>
      <c r="R189" s="55">
        <f t="shared" si="31"/>
        <v>0.02700058508284766</v>
      </c>
      <c r="S189" s="55">
        <f t="shared" si="32"/>
        <v>0.041078023371537944</v>
      </c>
      <c r="T189" s="55">
        <f t="shared" si="33"/>
        <v>0.04799236840918638</v>
      </c>
      <c r="U189" s="51">
        <f t="shared" si="35"/>
        <v>0</v>
      </c>
      <c r="V189" s="51">
        <f t="shared" si="36"/>
        <v>588.9263663452646</v>
      </c>
      <c r="W189" s="51">
        <f t="shared" si="37"/>
        <v>895.9780303506835</v>
      </c>
      <c r="X189" s="51">
        <f t="shared" si="38"/>
        <v>1046.7910622233276</v>
      </c>
      <c r="Y189" s="51">
        <f t="shared" si="34"/>
        <v>2531.6954589192756</v>
      </c>
    </row>
    <row r="190" spans="1:25" ht="14.25">
      <c r="A190" s="103" t="s">
        <v>121</v>
      </c>
      <c r="B190" s="96" t="s">
        <v>122</v>
      </c>
      <c r="C190" s="6">
        <f>VLOOKUP(B190,площадь!A:B,2,0)</f>
        <v>66.2</v>
      </c>
      <c r="D190" s="7"/>
      <c r="E190" s="6">
        <f t="shared" si="26"/>
        <v>122</v>
      </c>
      <c r="F190" s="6">
        <v>30</v>
      </c>
      <c r="G190" s="6">
        <v>31</v>
      </c>
      <c r="H190" s="6">
        <v>30</v>
      </c>
      <c r="I190" s="6">
        <v>31</v>
      </c>
      <c r="J190" s="51">
        <f>VLOOKUP(B190,'общие показания'!A:O,15,0)</f>
        <v>1.4498669373698954</v>
      </c>
      <c r="K190" s="55">
        <v>0</v>
      </c>
      <c r="L190" s="55">
        <f t="shared" si="27"/>
        <v>0.33726997617394516</v>
      </c>
      <c r="M190" s="55">
        <f t="shared" si="28"/>
        <v>0.5131142129432078</v>
      </c>
      <c r="N190" s="55">
        <f t="shared" si="29"/>
        <v>0.5994827482527424</v>
      </c>
      <c r="O190" s="58">
        <f t="shared" si="30"/>
        <v>0</v>
      </c>
      <c r="P190" s="58"/>
      <c r="Q190" s="55"/>
      <c r="R190" s="55">
        <f t="shared" si="31"/>
        <v>0.0402576291100116</v>
      </c>
      <c r="S190" s="55">
        <f t="shared" si="32"/>
        <v>0.061246962774680454</v>
      </c>
      <c r="T190" s="55">
        <f t="shared" si="33"/>
        <v>0.07155618893441754</v>
      </c>
      <c r="U190" s="51">
        <f t="shared" si="35"/>
        <v>0</v>
      </c>
      <c r="V190" s="51">
        <f t="shared" si="36"/>
        <v>878.0839065778495</v>
      </c>
      <c r="W190" s="51">
        <f t="shared" si="37"/>
        <v>1335.895171378722</v>
      </c>
      <c r="X190" s="51">
        <f t="shared" si="38"/>
        <v>1560.7560432248715</v>
      </c>
      <c r="Y190" s="51">
        <f t="shared" si="34"/>
        <v>3774.735121181443</v>
      </c>
    </row>
    <row r="191" spans="1:25" ht="14.25">
      <c r="A191" s="103" t="s">
        <v>123</v>
      </c>
      <c r="B191" s="96" t="s">
        <v>124</v>
      </c>
      <c r="C191" s="6">
        <f>VLOOKUP(B191,площадь!A:B,2,0)</f>
        <v>87.1</v>
      </c>
      <c r="D191" s="7"/>
      <c r="E191" s="6">
        <f t="shared" si="26"/>
        <v>122</v>
      </c>
      <c r="F191" s="6">
        <v>30</v>
      </c>
      <c r="G191" s="6">
        <v>31</v>
      </c>
      <c r="H191" s="6">
        <v>30</v>
      </c>
      <c r="I191" s="6">
        <v>31</v>
      </c>
      <c r="J191" s="51">
        <f>VLOOKUP(B191,'общие показания'!A:O,15,0)</f>
        <v>2.699</v>
      </c>
      <c r="K191" s="55">
        <v>0</v>
      </c>
      <c r="L191" s="55">
        <f t="shared" si="27"/>
        <v>0.6278449713080401</v>
      </c>
      <c r="M191" s="55">
        <f t="shared" si="28"/>
        <v>0.9551878348546673</v>
      </c>
      <c r="N191" s="55">
        <f t="shared" si="29"/>
        <v>1.1159671938372924</v>
      </c>
      <c r="O191" s="58">
        <f t="shared" si="30"/>
        <v>0</v>
      </c>
      <c r="P191" s="58"/>
      <c r="Q191" s="55"/>
      <c r="R191" s="55">
        <f t="shared" si="31"/>
        <v>0.05296736398009079</v>
      </c>
      <c r="S191" s="55">
        <f t="shared" si="32"/>
        <v>0.0805832395419134</v>
      </c>
      <c r="T191" s="55">
        <f t="shared" si="33"/>
        <v>0.09414719118108408</v>
      </c>
      <c r="U191" s="51">
        <f t="shared" si="35"/>
        <v>0</v>
      </c>
      <c r="V191" s="51">
        <f t="shared" si="36"/>
        <v>1583.487794399958</v>
      </c>
      <c r="W191" s="51">
        <f t="shared" si="37"/>
        <v>2409.079226517519</v>
      </c>
      <c r="X191" s="51">
        <f t="shared" si="38"/>
        <v>2814.5808458265415</v>
      </c>
      <c r="Y191" s="51">
        <f t="shared" si="34"/>
        <v>6807.147866744019</v>
      </c>
    </row>
    <row r="192" spans="1:25" ht="14.25">
      <c r="A192" s="103" t="s">
        <v>127</v>
      </c>
      <c r="B192" s="96" t="s">
        <v>128</v>
      </c>
      <c r="C192" s="6">
        <f>VLOOKUP(B192,площадь!A:B,2,0)</f>
        <v>44.4</v>
      </c>
      <c r="D192" s="7"/>
      <c r="E192" s="6">
        <f t="shared" si="26"/>
        <v>122</v>
      </c>
      <c r="F192" s="6">
        <v>30</v>
      </c>
      <c r="G192" s="6">
        <v>31</v>
      </c>
      <c r="H192" s="6">
        <v>30</v>
      </c>
      <c r="I192" s="6">
        <v>31</v>
      </c>
      <c r="J192" s="51">
        <f>VLOOKUP(B192,'общие показания'!A:O,15,0)</f>
        <v>0.9724183084474827</v>
      </c>
      <c r="K192" s="55">
        <v>0</v>
      </c>
      <c r="L192" s="55">
        <f t="shared" si="27"/>
        <v>0.22620524081757046</v>
      </c>
      <c r="M192" s="55">
        <f t="shared" si="28"/>
        <v>0.34414306729121485</v>
      </c>
      <c r="N192" s="55">
        <f t="shared" si="29"/>
        <v>0.4020700003386973</v>
      </c>
      <c r="O192" s="58">
        <f t="shared" si="30"/>
        <v>0</v>
      </c>
      <c r="P192" s="58"/>
      <c r="Q192" s="55"/>
      <c r="R192" s="55">
        <f t="shared" si="31"/>
        <v>0.02700058508284766</v>
      </c>
      <c r="S192" s="55">
        <f t="shared" si="32"/>
        <v>0.041078023371537944</v>
      </c>
      <c r="T192" s="55">
        <f t="shared" si="33"/>
        <v>0.04799236840918638</v>
      </c>
      <c r="U192" s="51">
        <f t="shared" si="35"/>
        <v>0</v>
      </c>
      <c r="V192" s="51">
        <f t="shared" si="36"/>
        <v>588.9263663452646</v>
      </c>
      <c r="W192" s="51">
        <f t="shared" si="37"/>
        <v>895.9780303506835</v>
      </c>
      <c r="X192" s="51">
        <f t="shared" si="38"/>
        <v>1046.7910622233276</v>
      </c>
      <c r="Y192" s="51">
        <f t="shared" si="34"/>
        <v>2531.6954589192756</v>
      </c>
    </row>
    <row r="193" spans="1:25" ht="14.25">
      <c r="A193" s="103" t="s">
        <v>129</v>
      </c>
      <c r="B193" s="96" t="s">
        <v>130</v>
      </c>
      <c r="C193" s="6">
        <f>VLOOKUP(B193,площадь!A:B,2,0)</f>
        <v>44.4</v>
      </c>
      <c r="D193" s="7"/>
      <c r="E193" s="6">
        <f t="shared" si="26"/>
        <v>122</v>
      </c>
      <c r="F193" s="6">
        <v>30</v>
      </c>
      <c r="G193" s="6">
        <v>31</v>
      </c>
      <c r="H193" s="6">
        <v>30</v>
      </c>
      <c r="I193" s="6">
        <v>31</v>
      </c>
      <c r="J193" s="51">
        <f>VLOOKUP(B193,'общие показания'!A:O,15,0)</f>
        <v>0.9724183084474827</v>
      </c>
      <c r="K193" s="55">
        <v>0</v>
      </c>
      <c r="L193" s="55">
        <f t="shared" si="27"/>
        <v>0.22620524081757046</v>
      </c>
      <c r="M193" s="55">
        <f t="shared" si="28"/>
        <v>0.34414306729121485</v>
      </c>
      <c r="N193" s="55">
        <f t="shared" si="29"/>
        <v>0.4020700003386973</v>
      </c>
      <c r="O193" s="58">
        <f t="shared" si="30"/>
        <v>0</v>
      </c>
      <c r="P193" s="58"/>
      <c r="Q193" s="55"/>
      <c r="R193" s="55">
        <f t="shared" si="31"/>
        <v>0.02700058508284766</v>
      </c>
      <c r="S193" s="55">
        <f t="shared" si="32"/>
        <v>0.041078023371537944</v>
      </c>
      <c r="T193" s="55">
        <f t="shared" si="33"/>
        <v>0.04799236840918638</v>
      </c>
      <c r="U193" s="51">
        <f t="shared" si="35"/>
        <v>0</v>
      </c>
      <c r="V193" s="51">
        <f t="shared" si="36"/>
        <v>588.9263663452646</v>
      </c>
      <c r="W193" s="51">
        <f t="shared" si="37"/>
        <v>895.9780303506835</v>
      </c>
      <c r="X193" s="51">
        <f t="shared" si="38"/>
        <v>1046.7910622233276</v>
      </c>
      <c r="Y193" s="51">
        <f t="shared" si="34"/>
        <v>2531.6954589192756</v>
      </c>
    </row>
    <row r="194" spans="1:25" ht="14.25">
      <c r="A194" s="103" t="s">
        <v>192</v>
      </c>
      <c r="B194" s="96" t="s">
        <v>193</v>
      </c>
      <c r="C194" s="6">
        <f>VLOOKUP(B194,площадь!A:B,2,0)</f>
        <v>66.2</v>
      </c>
      <c r="D194" s="7"/>
      <c r="E194" s="6">
        <f t="shared" si="26"/>
        <v>122</v>
      </c>
      <c r="F194" s="6">
        <v>30</v>
      </c>
      <c r="G194" s="6">
        <v>31</v>
      </c>
      <c r="H194" s="6">
        <v>30</v>
      </c>
      <c r="I194" s="6">
        <v>31</v>
      </c>
      <c r="J194" s="51">
        <f>VLOOKUP(B194,'общие показания'!A:O,15,0)</f>
        <v>1.4498669373698954</v>
      </c>
      <c r="K194" s="55">
        <v>0</v>
      </c>
      <c r="L194" s="55">
        <f t="shared" si="27"/>
        <v>0.33726997617394516</v>
      </c>
      <c r="M194" s="55">
        <f t="shared" si="28"/>
        <v>0.5131142129432078</v>
      </c>
      <c r="N194" s="55">
        <f t="shared" si="29"/>
        <v>0.5994827482527424</v>
      </c>
      <c r="O194" s="58">
        <f t="shared" si="30"/>
        <v>0</v>
      </c>
      <c r="P194" s="58"/>
      <c r="Q194" s="55"/>
      <c r="R194" s="55">
        <f t="shared" si="31"/>
        <v>0.0402576291100116</v>
      </c>
      <c r="S194" s="55">
        <f t="shared" si="32"/>
        <v>0.061246962774680454</v>
      </c>
      <c r="T194" s="55">
        <f t="shared" si="33"/>
        <v>0.07155618893441754</v>
      </c>
      <c r="U194" s="51">
        <f t="shared" si="35"/>
        <v>0</v>
      </c>
      <c r="V194" s="51">
        <f t="shared" si="36"/>
        <v>878.0839065778495</v>
      </c>
      <c r="W194" s="51">
        <f t="shared" si="37"/>
        <v>1335.895171378722</v>
      </c>
      <c r="X194" s="51">
        <f t="shared" si="38"/>
        <v>1560.7560432248715</v>
      </c>
      <c r="Y194" s="51">
        <f t="shared" si="34"/>
        <v>3774.735121181443</v>
      </c>
    </row>
    <row r="195" spans="1:25" ht="14.25">
      <c r="A195" s="103" t="s">
        <v>131</v>
      </c>
      <c r="B195" s="96" t="s">
        <v>132</v>
      </c>
      <c r="C195" s="6">
        <f>VLOOKUP(B195,площадь!A:B,2,0)</f>
        <v>87.1</v>
      </c>
      <c r="D195" s="7"/>
      <c r="E195" s="6">
        <f aca="true" t="shared" si="39" ref="E195:E229">SUM(F195:I195)</f>
        <v>122</v>
      </c>
      <c r="F195" s="6">
        <v>30</v>
      </c>
      <c r="G195" s="6">
        <v>31</v>
      </c>
      <c r="H195" s="6">
        <v>30</v>
      </c>
      <c r="I195" s="6">
        <v>31</v>
      </c>
      <c r="J195" s="51">
        <f>VLOOKUP(B195,'общие показания'!A:O,15,0)</f>
        <v>1.9076043843643185</v>
      </c>
      <c r="K195" s="55">
        <v>0</v>
      </c>
      <c r="L195" s="55">
        <f aca="true" t="shared" si="40" ref="L195:L229">J195*$L$1/31*G195</f>
        <v>0.44374947016239613</v>
      </c>
      <c r="M195" s="55">
        <f aca="true" t="shared" si="41" ref="M195:M229">J195*$M$1/30*H195</f>
        <v>0.6751094856095678</v>
      </c>
      <c r="N195" s="55">
        <f aca="true" t="shared" si="42" ref="N195:N229">J195*$N$1/31*I195</f>
        <v>0.7887454285923543</v>
      </c>
      <c r="O195" s="58">
        <f aca="true" t="shared" si="43" ref="O195:O229">K195+L195+M195+N195-J195</f>
        <v>0</v>
      </c>
      <c r="P195" s="58"/>
      <c r="Q195" s="55"/>
      <c r="R195" s="55">
        <f aca="true" t="shared" si="44" ref="R195:R229">$R$1*C195/31*G195</f>
        <v>0.05296736398009079</v>
      </c>
      <c r="S195" s="55">
        <f aca="true" t="shared" si="45" ref="S195:S229">$S$1*C195/30*H195</f>
        <v>0.0805832395419134</v>
      </c>
      <c r="T195" s="55">
        <f aca="true" t="shared" si="46" ref="T195:T229">$T$1*C195/31*I195</f>
        <v>0.09414719118108408</v>
      </c>
      <c r="U195" s="51">
        <f t="shared" si="35"/>
        <v>0</v>
      </c>
      <c r="V195" s="51">
        <f t="shared" si="36"/>
        <v>1155.3037501953274</v>
      </c>
      <c r="W195" s="51">
        <f t="shared" si="37"/>
        <v>1757.6505955753273</v>
      </c>
      <c r="X195" s="51">
        <f t="shared" si="38"/>
        <v>2053.5022864786447</v>
      </c>
      <c r="Y195" s="51">
        <f aca="true" t="shared" si="47" ref="Y195:Y229">SUM(U195:X195)</f>
        <v>4966.456632249299</v>
      </c>
    </row>
    <row r="196" spans="1:25" ht="14.25">
      <c r="A196" s="103" t="s">
        <v>133</v>
      </c>
      <c r="B196" s="96" t="s">
        <v>134</v>
      </c>
      <c r="C196" s="6">
        <f>VLOOKUP(B196,площадь!A:B,2,0)</f>
        <v>44.4</v>
      </c>
      <c r="D196" s="7"/>
      <c r="E196" s="6">
        <f t="shared" si="39"/>
        <v>122</v>
      </c>
      <c r="F196" s="6">
        <v>30</v>
      </c>
      <c r="G196" s="6">
        <v>31</v>
      </c>
      <c r="H196" s="6">
        <v>30</v>
      </c>
      <c r="I196" s="6">
        <v>31</v>
      </c>
      <c r="J196" s="51">
        <f>VLOOKUP(B196,'общие показания'!A:O,15,0)</f>
        <v>0.9724183084474827</v>
      </c>
      <c r="K196" s="55">
        <v>0</v>
      </c>
      <c r="L196" s="55">
        <f t="shared" si="40"/>
        <v>0.22620524081757046</v>
      </c>
      <c r="M196" s="55">
        <f t="shared" si="41"/>
        <v>0.34414306729121485</v>
      </c>
      <c r="N196" s="55">
        <f t="shared" si="42"/>
        <v>0.4020700003386973</v>
      </c>
      <c r="O196" s="58">
        <f t="shared" si="43"/>
        <v>0</v>
      </c>
      <c r="P196" s="58"/>
      <c r="Q196" s="55"/>
      <c r="R196" s="55">
        <f t="shared" si="44"/>
        <v>0.02700058508284766</v>
      </c>
      <c r="S196" s="55">
        <f t="shared" si="45"/>
        <v>0.041078023371537944</v>
      </c>
      <c r="T196" s="55">
        <f t="shared" si="46"/>
        <v>0.04799236840918638</v>
      </c>
      <c r="U196" s="51">
        <f aca="true" t="shared" si="48" ref="U196:U229">K196*2325.88</f>
        <v>0</v>
      </c>
      <c r="V196" s="51">
        <f aca="true" t="shared" si="49" ref="V196:V229">(L196+R196)*2325.88</f>
        <v>588.9263663452646</v>
      </c>
      <c r="W196" s="51">
        <f aca="true" t="shared" si="50" ref="W196:W229">(M196+S196)*2325.88</f>
        <v>895.9780303506835</v>
      </c>
      <c r="X196" s="51">
        <f aca="true" t="shared" si="51" ref="X196:X229">(N196+T196)*2325.88</f>
        <v>1046.7910622233276</v>
      </c>
      <c r="Y196" s="51">
        <f t="shared" si="47"/>
        <v>2531.6954589192756</v>
      </c>
    </row>
    <row r="197" spans="1:25" ht="14.25">
      <c r="A197" s="103" t="s">
        <v>263</v>
      </c>
      <c r="B197" s="96" t="s">
        <v>264</v>
      </c>
      <c r="C197" s="6">
        <f>VLOOKUP(B197,площадь!A:B,2,0)</f>
        <v>66.2</v>
      </c>
      <c r="D197" s="7"/>
      <c r="E197" s="6">
        <f t="shared" si="39"/>
        <v>122</v>
      </c>
      <c r="F197" s="6">
        <v>30</v>
      </c>
      <c r="G197" s="6">
        <v>31</v>
      </c>
      <c r="H197" s="6">
        <v>30</v>
      </c>
      <c r="I197" s="6">
        <v>31</v>
      </c>
      <c r="J197" s="51">
        <f>VLOOKUP(B197,'общие показания'!A:O,15,0)</f>
        <v>1.4498669373698954</v>
      </c>
      <c r="K197" s="55">
        <v>0</v>
      </c>
      <c r="L197" s="55">
        <f t="shared" si="40"/>
        <v>0.33726997617394516</v>
      </c>
      <c r="M197" s="55">
        <f t="shared" si="41"/>
        <v>0.5131142129432078</v>
      </c>
      <c r="N197" s="55">
        <f t="shared" si="42"/>
        <v>0.5994827482527424</v>
      </c>
      <c r="O197" s="58">
        <f t="shared" si="43"/>
        <v>0</v>
      </c>
      <c r="P197" s="58"/>
      <c r="Q197" s="55"/>
      <c r="R197" s="55">
        <f t="shared" si="44"/>
        <v>0.0402576291100116</v>
      </c>
      <c r="S197" s="55">
        <f t="shared" si="45"/>
        <v>0.061246962774680454</v>
      </c>
      <c r="T197" s="55">
        <f t="shared" si="46"/>
        <v>0.07155618893441754</v>
      </c>
      <c r="U197" s="51">
        <f t="shared" si="48"/>
        <v>0</v>
      </c>
      <c r="V197" s="51">
        <f t="shared" si="49"/>
        <v>878.0839065778495</v>
      </c>
      <c r="W197" s="51">
        <f t="shared" si="50"/>
        <v>1335.895171378722</v>
      </c>
      <c r="X197" s="51">
        <f t="shared" si="51"/>
        <v>1560.7560432248715</v>
      </c>
      <c r="Y197" s="51">
        <f t="shared" si="47"/>
        <v>3774.735121181443</v>
      </c>
    </row>
    <row r="198" spans="1:25" ht="14.25">
      <c r="A198" s="103" t="s">
        <v>674</v>
      </c>
      <c r="B198" s="96" t="s">
        <v>135</v>
      </c>
      <c r="C198" s="6">
        <f>VLOOKUP(B198,площадь!A:B,2,0)</f>
        <v>44.4</v>
      </c>
      <c r="D198" s="7"/>
      <c r="E198" s="6">
        <f t="shared" si="39"/>
        <v>122</v>
      </c>
      <c r="F198" s="6">
        <v>30</v>
      </c>
      <c r="G198" s="6">
        <v>31</v>
      </c>
      <c r="H198" s="6">
        <v>30</v>
      </c>
      <c r="I198" s="6">
        <v>31</v>
      </c>
      <c r="J198" s="51">
        <f>VLOOKUP(B198,'общие показания'!A:O,15,0)</f>
        <v>0.9724183084474827</v>
      </c>
      <c r="K198" s="55">
        <v>0</v>
      </c>
      <c r="L198" s="55">
        <f t="shared" si="40"/>
        <v>0.22620524081757046</v>
      </c>
      <c r="M198" s="55">
        <f t="shared" si="41"/>
        <v>0.34414306729121485</v>
      </c>
      <c r="N198" s="55">
        <f t="shared" si="42"/>
        <v>0.4020700003386973</v>
      </c>
      <c r="O198" s="58">
        <f t="shared" si="43"/>
        <v>0</v>
      </c>
      <c r="P198" s="58"/>
      <c r="Q198" s="55"/>
      <c r="R198" s="55">
        <f t="shared" si="44"/>
        <v>0.02700058508284766</v>
      </c>
      <c r="S198" s="55">
        <f t="shared" si="45"/>
        <v>0.041078023371537944</v>
      </c>
      <c r="T198" s="55">
        <f t="shared" si="46"/>
        <v>0.04799236840918638</v>
      </c>
      <c r="U198" s="51">
        <f t="shared" si="48"/>
        <v>0</v>
      </c>
      <c r="V198" s="51">
        <f t="shared" si="49"/>
        <v>588.9263663452646</v>
      </c>
      <c r="W198" s="51">
        <f t="shared" si="50"/>
        <v>895.9780303506835</v>
      </c>
      <c r="X198" s="51">
        <f t="shared" si="51"/>
        <v>1046.7910622233276</v>
      </c>
      <c r="Y198" s="51">
        <f t="shared" si="47"/>
        <v>2531.6954589192756</v>
      </c>
    </row>
    <row r="199" spans="1:25" ht="14.25">
      <c r="A199" s="103" t="s">
        <v>198</v>
      </c>
      <c r="B199" s="96" t="s">
        <v>199</v>
      </c>
      <c r="C199" s="6">
        <f>VLOOKUP(B199,площадь!A:B,2,0)</f>
        <v>66.2</v>
      </c>
      <c r="D199" s="7"/>
      <c r="E199" s="6">
        <f t="shared" si="39"/>
        <v>122</v>
      </c>
      <c r="F199" s="6">
        <v>30</v>
      </c>
      <c r="G199" s="6">
        <v>31</v>
      </c>
      <c r="H199" s="6">
        <v>30</v>
      </c>
      <c r="I199" s="6">
        <v>31</v>
      </c>
      <c r="J199" s="51">
        <f>VLOOKUP(B199,'общие показания'!A:O,15,0)</f>
        <v>1.4498669373698954</v>
      </c>
      <c r="K199" s="55">
        <v>0</v>
      </c>
      <c r="L199" s="55">
        <f t="shared" si="40"/>
        <v>0.33726997617394516</v>
      </c>
      <c r="M199" s="55">
        <f t="shared" si="41"/>
        <v>0.5131142129432078</v>
      </c>
      <c r="N199" s="55">
        <f t="shared" si="42"/>
        <v>0.5994827482527424</v>
      </c>
      <c r="O199" s="58">
        <f t="shared" si="43"/>
        <v>0</v>
      </c>
      <c r="P199" s="58"/>
      <c r="Q199" s="55"/>
      <c r="R199" s="55">
        <f t="shared" si="44"/>
        <v>0.0402576291100116</v>
      </c>
      <c r="S199" s="55">
        <f t="shared" si="45"/>
        <v>0.061246962774680454</v>
      </c>
      <c r="T199" s="55">
        <f t="shared" si="46"/>
        <v>0.07155618893441754</v>
      </c>
      <c r="U199" s="51">
        <f t="shared" si="48"/>
        <v>0</v>
      </c>
      <c r="V199" s="51">
        <f t="shared" si="49"/>
        <v>878.0839065778495</v>
      </c>
      <c r="W199" s="51">
        <f t="shared" si="50"/>
        <v>1335.895171378722</v>
      </c>
      <c r="X199" s="51">
        <f t="shared" si="51"/>
        <v>1560.7560432248715</v>
      </c>
      <c r="Y199" s="51">
        <f t="shared" si="47"/>
        <v>3774.735121181443</v>
      </c>
    </row>
    <row r="200" spans="1:25" ht="14.25">
      <c r="A200" s="103" t="s">
        <v>282</v>
      </c>
      <c r="B200" s="96" t="s">
        <v>283</v>
      </c>
      <c r="C200" s="6">
        <f>VLOOKUP(B200,площадь!A:B,2,0)</f>
        <v>87.1</v>
      </c>
      <c r="D200" s="7"/>
      <c r="E200" s="6">
        <f t="shared" si="39"/>
        <v>122</v>
      </c>
      <c r="F200" s="6">
        <v>30</v>
      </c>
      <c r="G200" s="6">
        <v>31</v>
      </c>
      <c r="H200" s="6">
        <v>30</v>
      </c>
      <c r="I200" s="6">
        <v>31</v>
      </c>
      <c r="J200" s="51">
        <f>VLOOKUP(B200,'общие показания'!A:O,15,0)</f>
        <v>1.9076043843643185</v>
      </c>
      <c r="K200" s="55">
        <v>0</v>
      </c>
      <c r="L200" s="55">
        <f t="shared" si="40"/>
        <v>0.44374947016239613</v>
      </c>
      <c r="M200" s="55">
        <f t="shared" si="41"/>
        <v>0.6751094856095678</v>
      </c>
      <c r="N200" s="55">
        <f t="shared" si="42"/>
        <v>0.7887454285923543</v>
      </c>
      <c r="O200" s="58">
        <f t="shared" si="43"/>
        <v>0</v>
      </c>
      <c r="P200" s="58"/>
      <c r="Q200" s="55"/>
      <c r="R200" s="55">
        <f t="shared" si="44"/>
        <v>0.05296736398009079</v>
      </c>
      <c r="S200" s="55">
        <f t="shared" si="45"/>
        <v>0.0805832395419134</v>
      </c>
      <c r="T200" s="55">
        <f t="shared" si="46"/>
        <v>0.09414719118108408</v>
      </c>
      <c r="U200" s="51">
        <f t="shared" si="48"/>
        <v>0</v>
      </c>
      <c r="V200" s="51">
        <f t="shared" si="49"/>
        <v>1155.3037501953274</v>
      </c>
      <c r="W200" s="51">
        <f t="shared" si="50"/>
        <v>1757.6505955753273</v>
      </c>
      <c r="X200" s="51">
        <f t="shared" si="51"/>
        <v>2053.5022864786447</v>
      </c>
      <c r="Y200" s="51">
        <f t="shared" si="47"/>
        <v>4966.456632249299</v>
      </c>
    </row>
    <row r="201" spans="1:25" ht="14.25">
      <c r="A201" s="103" t="s">
        <v>116</v>
      </c>
      <c r="B201" s="96" t="s">
        <v>6</v>
      </c>
      <c r="C201" s="6">
        <f>VLOOKUP(B201,площадь!A:B,2,0)</f>
        <v>44.4</v>
      </c>
      <c r="D201" s="7"/>
      <c r="E201" s="6">
        <f t="shared" si="39"/>
        <v>122</v>
      </c>
      <c r="F201" s="6">
        <v>30</v>
      </c>
      <c r="G201" s="6">
        <v>31</v>
      </c>
      <c r="H201" s="6">
        <v>30</v>
      </c>
      <c r="I201" s="6">
        <v>31</v>
      </c>
      <c r="J201" s="51">
        <f>VLOOKUP(B201,'общие показания'!A:O,15,0)</f>
        <v>0.9724183084474827</v>
      </c>
      <c r="K201" s="55">
        <v>0</v>
      </c>
      <c r="L201" s="55">
        <f t="shared" si="40"/>
        <v>0.22620524081757046</v>
      </c>
      <c r="M201" s="55">
        <f t="shared" si="41"/>
        <v>0.34414306729121485</v>
      </c>
      <c r="N201" s="55">
        <f t="shared" si="42"/>
        <v>0.4020700003386973</v>
      </c>
      <c r="O201" s="58">
        <f t="shared" si="43"/>
        <v>0</v>
      </c>
      <c r="P201" s="58"/>
      <c r="Q201" s="55"/>
      <c r="R201" s="55">
        <f t="shared" si="44"/>
        <v>0.02700058508284766</v>
      </c>
      <c r="S201" s="55">
        <f t="shared" si="45"/>
        <v>0.041078023371537944</v>
      </c>
      <c r="T201" s="55">
        <f t="shared" si="46"/>
        <v>0.04799236840918638</v>
      </c>
      <c r="U201" s="51">
        <f t="shared" si="48"/>
        <v>0</v>
      </c>
      <c r="V201" s="51">
        <f t="shared" si="49"/>
        <v>588.9263663452646</v>
      </c>
      <c r="W201" s="51">
        <f t="shared" si="50"/>
        <v>895.9780303506835</v>
      </c>
      <c r="X201" s="51">
        <f t="shared" si="51"/>
        <v>1046.7910622233276</v>
      </c>
      <c r="Y201" s="51">
        <f t="shared" si="47"/>
        <v>2531.6954589192756</v>
      </c>
    </row>
    <row r="202" spans="1:25" ht="14.25">
      <c r="A202" s="103" t="s">
        <v>296</v>
      </c>
      <c r="B202" s="96" t="s">
        <v>297</v>
      </c>
      <c r="C202" s="6">
        <f>VLOOKUP(B202,площадь!A:B,2,0)</f>
        <v>44.4</v>
      </c>
      <c r="D202" s="8"/>
      <c r="E202" s="6">
        <f t="shared" si="39"/>
        <v>122</v>
      </c>
      <c r="F202" s="6">
        <v>30</v>
      </c>
      <c r="G202" s="6">
        <v>31</v>
      </c>
      <c r="H202" s="6">
        <v>30</v>
      </c>
      <c r="I202" s="6">
        <v>31</v>
      </c>
      <c r="J202" s="51">
        <f>VLOOKUP(B202,'общие показания'!A:O,15,0)</f>
        <v>0.9724183084474827</v>
      </c>
      <c r="K202" s="55">
        <v>0</v>
      </c>
      <c r="L202" s="55">
        <f t="shared" si="40"/>
        <v>0.22620524081757046</v>
      </c>
      <c r="M202" s="55">
        <f t="shared" si="41"/>
        <v>0.34414306729121485</v>
      </c>
      <c r="N202" s="55">
        <f t="shared" si="42"/>
        <v>0.4020700003386973</v>
      </c>
      <c r="O202" s="58">
        <f t="shared" si="43"/>
        <v>0</v>
      </c>
      <c r="P202" s="58"/>
      <c r="Q202" s="55"/>
      <c r="R202" s="55">
        <f t="shared" si="44"/>
        <v>0.02700058508284766</v>
      </c>
      <c r="S202" s="55">
        <f t="shared" si="45"/>
        <v>0.041078023371537944</v>
      </c>
      <c r="T202" s="55">
        <f t="shared" si="46"/>
        <v>0.04799236840918638</v>
      </c>
      <c r="U202" s="51">
        <f t="shared" si="48"/>
        <v>0</v>
      </c>
      <c r="V202" s="51">
        <f t="shared" si="49"/>
        <v>588.9263663452646</v>
      </c>
      <c r="W202" s="51">
        <f t="shared" si="50"/>
        <v>895.9780303506835</v>
      </c>
      <c r="X202" s="51">
        <f t="shared" si="51"/>
        <v>1046.7910622233276</v>
      </c>
      <c r="Y202" s="51">
        <f t="shared" si="47"/>
        <v>2531.6954589192756</v>
      </c>
    </row>
    <row r="203" spans="1:25" ht="14.25">
      <c r="A203" s="103" t="s">
        <v>300</v>
      </c>
      <c r="B203" s="96" t="s">
        <v>301</v>
      </c>
      <c r="C203" s="6">
        <f>VLOOKUP(B203,площадь!A:B,2,0)</f>
        <v>66.2</v>
      </c>
      <c r="D203" s="7"/>
      <c r="E203" s="6">
        <f t="shared" si="39"/>
        <v>122</v>
      </c>
      <c r="F203" s="6">
        <v>30</v>
      </c>
      <c r="G203" s="6">
        <v>31</v>
      </c>
      <c r="H203" s="6">
        <v>30</v>
      </c>
      <c r="I203" s="6">
        <v>31</v>
      </c>
      <c r="J203" s="51">
        <f>VLOOKUP(B203,'общие показания'!A:O,15,0)</f>
        <v>1.4498669373698954</v>
      </c>
      <c r="K203" s="55">
        <v>0</v>
      </c>
      <c r="L203" s="55">
        <f t="shared" si="40"/>
        <v>0.33726997617394516</v>
      </c>
      <c r="M203" s="55">
        <f t="shared" si="41"/>
        <v>0.5131142129432078</v>
      </c>
      <c r="N203" s="55">
        <f t="shared" si="42"/>
        <v>0.5994827482527424</v>
      </c>
      <c r="O203" s="58">
        <f t="shared" si="43"/>
        <v>0</v>
      </c>
      <c r="P203" s="58"/>
      <c r="Q203" s="55"/>
      <c r="R203" s="55">
        <f t="shared" si="44"/>
        <v>0.0402576291100116</v>
      </c>
      <c r="S203" s="55">
        <f t="shared" si="45"/>
        <v>0.061246962774680454</v>
      </c>
      <c r="T203" s="55">
        <f t="shared" si="46"/>
        <v>0.07155618893441754</v>
      </c>
      <c r="U203" s="51">
        <f t="shared" si="48"/>
        <v>0</v>
      </c>
      <c r="V203" s="51">
        <f t="shared" si="49"/>
        <v>878.0839065778495</v>
      </c>
      <c r="W203" s="51">
        <f t="shared" si="50"/>
        <v>1335.895171378722</v>
      </c>
      <c r="X203" s="51">
        <f t="shared" si="51"/>
        <v>1560.7560432248715</v>
      </c>
      <c r="Y203" s="51">
        <f t="shared" si="47"/>
        <v>3774.735121181443</v>
      </c>
    </row>
    <row r="204" spans="1:25" ht="14.25">
      <c r="A204" s="103" t="s">
        <v>302</v>
      </c>
      <c r="B204" s="96" t="s">
        <v>303</v>
      </c>
      <c r="C204" s="6">
        <f>VLOOKUP(B204,площадь!A:B,2,0)</f>
        <v>66.2</v>
      </c>
      <c r="D204" s="7"/>
      <c r="E204" s="6">
        <f t="shared" si="39"/>
        <v>122</v>
      </c>
      <c r="F204" s="6">
        <v>30</v>
      </c>
      <c r="G204" s="6">
        <v>31</v>
      </c>
      <c r="H204" s="6">
        <v>30</v>
      </c>
      <c r="I204" s="6">
        <v>31</v>
      </c>
      <c r="J204" s="51">
        <f>VLOOKUP(B204,'общие показания'!A:O,15,0)</f>
        <v>1.4498669373698954</v>
      </c>
      <c r="K204" s="55">
        <v>0</v>
      </c>
      <c r="L204" s="55">
        <f t="shared" si="40"/>
        <v>0.33726997617394516</v>
      </c>
      <c r="M204" s="55">
        <f t="shared" si="41"/>
        <v>0.5131142129432078</v>
      </c>
      <c r="N204" s="55">
        <f t="shared" si="42"/>
        <v>0.5994827482527424</v>
      </c>
      <c r="O204" s="58">
        <f t="shared" si="43"/>
        <v>0</v>
      </c>
      <c r="P204" s="58"/>
      <c r="Q204" s="55"/>
      <c r="R204" s="55">
        <f t="shared" si="44"/>
        <v>0.0402576291100116</v>
      </c>
      <c r="S204" s="55">
        <f t="shared" si="45"/>
        <v>0.061246962774680454</v>
      </c>
      <c r="T204" s="55">
        <f t="shared" si="46"/>
        <v>0.07155618893441754</v>
      </c>
      <c r="U204" s="51">
        <f t="shared" si="48"/>
        <v>0</v>
      </c>
      <c r="V204" s="51">
        <f t="shared" si="49"/>
        <v>878.0839065778495</v>
      </c>
      <c r="W204" s="51">
        <f t="shared" si="50"/>
        <v>1335.895171378722</v>
      </c>
      <c r="X204" s="51">
        <f t="shared" si="51"/>
        <v>1560.7560432248715</v>
      </c>
      <c r="Y204" s="51">
        <f t="shared" si="47"/>
        <v>3774.735121181443</v>
      </c>
    </row>
    <row r="205" spans="1:25" ht="14.25">
      <c r="A205" s="103" t="s">
        <v>304</v>
      </c>
      <c r="B205" s="96" t="s">
        <v>305</v>
      </c>
      <c r="C205" s="6">
        <f>VLOOKUP(B205,площадь!A:B,2,0)</f>
        <v>44.4</v>
      </c>
      <c r="D205" s="7"/>
      <c r="E205" s="6">
        <f t="shared" si="39"/>
        <v>122</v>
      </c>
      <c r="F205" s="6">
        <v>30</v>
      </c>
      <c r="G205" s="6">
        <v>31</v>
      </c>
      <c r="H205" s="6">
        <v>30</v>
      </c>
      <c r="I205" s="6">
        <v>31</v>
      </c>
      <c r="J205" s="51">
        <f>VLOOKUP(B205,'общие показания'!A:O,15,0)</f>
        <v>0.9724183084474827</v>
      </c>
      <c r="K205" s="55">
        <v>0</v>
      </c>
      <c r="L205" s="55">
        <f t="shared" si="40"/>
        <v>0.22620524081757046</v>
      </c>
      <c r="M205" s="55">
        <f t="shared" si="41"/>
        <v>0.34414306729121485</v>
      </c>
      <c r="N205" s="55">
        <f t="shared" si="42"/>
        <v>0.4020700003386973</v>
      </c>
      <c r="O205" s="58">
        <f t="shared" si="43"/>
        <v>0</v>
      </c>
      <c r="P205" s="58"/>
      <c r="Q205" s="55"/>
      <c r="R205" s="55">
        <f t="shared" si="44"/>
        <v>0.02700058508284766</v>
      </c>
      <c r="S205" s="55">
        <f t="shared" si="45"/>
        <v>0.041078023371537944</v>
      </c>
      <c r="T205" s="55">
        <f t="shared" si="46"/>
        <v>0.04799236840918638</v>
      </c>
      <c r="U205" s="51">
        <f t="shared" si="48"/>
        <v>0</v>
      </c>
      <c r="V205" s="51">
        <f t="shared" si="49"/>
        <v>588.9263663452646</v>
      </c>
      <c r="W205" s="51">
        <f t="shared" si="50"/>
        <v>895.9780303506835</v>
      </c>
      <c r="X205" s="51">
        <f t="shared" si="51"/>
        <v>1046.7910622233276</v>
      </c>
      <c r="Y205" s="51">
        <f t="shared" si="47"/>
        <v>2531.6954589192756</v>
      </c>
    </row>
    <row r="206" spans="1:25" ht="14.25">
      <c r="A206" s="103" t="s">
        <v>306</v>
      </c>
      <c r="B206" s="96" t="s">
        <v>307</v>
      </c>
      <c r="C206" s="6">
        <f>VLOOKUP(B206,площадь!A:B,2,0)</f>
        <v>70</v>
      </c>
      <c r="D206" s="7"/>
      <c r="E206" s="6">
        <f t="shared" si="39"/>
        <v>122</v>
      </c>
      <c r="F206" s="6">
        <v>30</v>
      </c>
      <c r="G206" s="6">
        <v>31</v>
      </c>
      <c r="H206" s="6">
        <v>30</v>
      </c>
      <c r="I206" s="6">
        <v>31</v>
      </c>
      <c r="J206" s="51">
        <f>VLOOKUP(B206,'общие показания'!A:O,15,0)</f>
        <v>1.5330919277325177</v>
      </c>
      <c r="K206" s="55">
        <v>0</v>
      </c>
      <c r="L206" s="55">
        <f t="shared" si="40"/>
        <v>0.3566298841718453</v>
      </c>
      <c r="M206" s="55">
        <f t="shared" si="41"/>
        <v>0.542567898882546</v>
      </c>
      <c r="N206" s="55">
        <f t="shared" si="42"/>
        <v>0.6338941446781263</v>
      </c>
      <c r="O206" s="58">
        <f t="shared" si="43"/>
        <v>0</v>
      </c>
      <c r="P206" s="58"/>
      <c r="Q206" s="55"/>
      <c r="R206" s="55">
        <f t="shared" si="44"/>
        <v>0.042568489995480546</v>
      </c>
      <c r="S206" s="55">
        <f t="shared" si="45"/>
        <v>0.0647626494596319</v>
      </c>
      <c r="T206" s="55">
        <f t="shared" si="46"/>
        <v>0.0756636438883569</v>
      </c>
      <c r="U206" s="51">
        <f t="shared" si="48"/>
        <v>0</v>
      </c>
      <c r="V206" s="51">
        <f t="shared" si="49"/>
        <v>928.4875145082999</v>
      </c>
      <c r="W206" s="51">
        <f t="shared" si="50"/>
        <v>1412.5779757781047</v>
      </c>
      <c r="X206" s="51">
        <f t="shared" si="51"/>
        <v>1650.346269271012</v>
      </c>
      <c r="Y206" s="51">
        <f t="shared" si="47"/>
        <v>3991.411759557416</v>
      </c>
    </row>
    <row r="207" spans="1:25" ht="14.25">
      <c r="A207" s="103" t="s">
        <v>310</v>
      </c>
      <c r="B207" s="96" t="s">
        <v>311</v>
      </c>
      <c r="C207" s="6">
        <f>VLOOKUP(B207,площадь!A:B,2,0)</f>
        <v>66.2</v>
      </c>
      <c r="D207" s="7"/>
      <c r="E207" s="6">
        <f t="shared" si="39"/>
        <v>122</v>
      </c>
      <c r="F207" s="6">
        <v>30</v>
      </c>
      <c r="G207" s="6">
        <v>31</v>
      </c>
      <c r="H207" s="6">
        <v>30</v>
      </c>
      <c r="I207" s="6">
        <v>31</v>
      </c>
      <c r="J207" s="51">
        <f>VLOOKUP(B207,'общие показания'!A:O,15,0)</f>
        <v>1.4498669373698954</v>
      </c>
      <c r="K207" s="55">
        <v>0</v>
      </c>
      <c r="L207" s="55">
        <f t="shared" si="40"/>
        <v>0.33726997617394516</v>
      </c>
      <c r="M207" s="55">
        <f t="shared" si="41"/>
        <v>0.5131142129432078</v>
      </c>
      <c r="N207" s="55">
        <f t="shared" si="42"/>
        <v>0.5994827482527424</v>
      </c>
      <c r="O207" s="58">
        <f t="shared" si="43"/>
        <v>0</v>
      </c>
      <c r="P207" s="58"/>
      <c r="Q207" s="55"/>
      <c r="R207" s="55">
        <f t="shared" si="44"/>
        <v>0.0402576291100116</v>
      </c>
      <c r="S207" s="55">
        <f t="shared" si="45"/>
        <v>0.061246962774680454</v>
      </c>
      <c r="T207" s="55">
        <f t="shared" si="46"/>
        <v>0.07155618893441754</v>
      </c>
      <c r="U207" s="51">
        <f t="shared" si="48"/>
        <v>0</v>
      </c>
      <c r="V207" s="51">
        <f t="shared" si="49"/>
        <v>878.0839065778495</v>
      </c>
      <c r="W207" s="51">
        <f t="shared" si="50"/>
        <v>1335.895171378722</v>
      </c>
      <c r="X207" s="51">
        <f t="shared" si="51"/>
        <v>1560.7560432248715</v>
      </c>
      <c r="Y207" s="51">
        <f t="shared" si="47"/>
        <v>3774.735121181443</v>
      </c>
    </row>
    <row r="208" spans="1:25" ht="14.25">
      <c r="A208" s="103" t="s">
        <v>298</v>
      </c>
      <c r="B208" s="96" t="s">
        <v>299</v>
      </c>
      <c r="C208" s="6">
        <f>VLOOKUP(B208,площадь!A:B,2,0)</f>
        <v>87.1</v>
      </c>
      <c r="D208" s="7"/>
      <c r="E208" s="6">
        <f t="shared" si="39"/>
        <v>122</v>
      </c>
      <c r="F208" s="6">
        <v>30</v>
      </c>
      <c r="G208" s="6">
        <v>31</v>
      </c>
      <c r="H208" s="6">
        <v>30</v>
      </c>
      <c r="I208" s="6">
        <v>31</v>
      </c>
      <c r="J208" s="51">
        <f>VLOOKUP(B208,'общие показания'!A:O,15,0)</f>
        <v>1.9076043843643185</v>
      </c>
      <c r="K208" s="55">
        <v>0</v>
      </c>
      <c r="L208" s="55">
        <f t="shared" si="40"/>
        <v>0.44374947016239613</v>
      </c>
      <c r="M208" s="55">
        <f t="shared" si="41"/>
        <v>0.6751094856095678</v>
      </c>
      <c r="N208" s="55">
        <f t="shared" si="42"/>
        <v>0.7887454285923543</v>
      </c>
      <c r="O208" s="58">
        <f t="shared" si="43"/>
        <v>0</v>
      </c>
      <c r="P208" s="58"/>
      <c r="Q208" s="55"/>
      <c r="R208" s="55">
        <f t="shared" si="44"/>
        <v>0.05296736398009079</v>
      </c>
      <c r="S208" s="55">
        <f t="shared" si="45"/>
        <v>0.0805832395419134</v>
      </c>
      <c r="T208" s="55">
        <f t="shared" si="46"/>
        <v>0.09414719118108408</v>
      </c>
      <c r="U208" s="51">
        <f t="shared" si="48"/>
        <v>0</v>
      </c>
      <c r="V208" s="51">
        <f t="shared" si="49"/>
        <v>1155.3037501953274</v>
      </c>
      <c r="W208" s="51">
        <f t="shared" si="50"/>
        <v>1757.6505955753273</v>
      </c>
      <c r="X208" s="51">
        <f t="shared" si="51"/>
        <v>2053.5022864786447</v>
      </c>
      <c r="Y208" s="51">
        <f t="shared" si="47"/>
        <v>4966.456632249299</v>
      </c>
    </row>
    <row r="209" spans="1:25" ht="14.25">
      <c r="A209" s="103" t="s">
        <v>312</v>
      </c>
      <c r="B209" s="96" t="s">
        <v>313</v>
      </c>
      <c r="C209" s="6">
        <f>VLOOKUP(B209,площадь!A:B,2,0)</f>
        <v>44.4</v>
      </c>
      <c r="D209" s="7"/>
      <c r="E209" s="6">
        <f t="shared" si="39"/>
        <v>122</v>
      </c>
      <c r="F209" s="6">
        <v>30</v>
      </c>
      <c r="G209" s="6">
        <v>31</v>
      </c>
      <c r="H209" s="6">
        <v>30</v>
      </c>
      <c r="I209" s="6">
        <v>31</v>
      </c>
      <c r="J209" s="51">
        <f>VLOOKUP(B209,'общие показания'!A:O,15,0)</f>
        <v>0.9724183084474827</v>
      </c>
      <c r="K209" s="55">
        <v>0</v>
      </c>
      <c r="L209" s="55">
        <f t="shared" si="40"/>
        <v>0.22620524081757046</v>
      </c>
      <c r="M209" s="55">
        <f t="shared" si="41"/>
        <v>0.34414306729121485</v>
      </c>
      <c r="N209" s="55">
        <f t="shared" si="42"/>
        <v>0.4020700003386973</v>
      </c>
      <c r="O209" s="58">
        <f t="shared" si="43"/>
        <v>0</v>
      </c>
      <c r="P209" s="58"/>
      <c r="Q209" s="55"/>
      <c r="R209" s="55">
        <f t="shared" si="44"/>
        <v>0.02700058508284766</v>
      </c>
      <c r="S209" s="55">
        <f t="shared" si="45"/>
        <v>0.041078023371537944</v>
      </c>
      <c r="T209" s="55">
        <f t="shared" si="46"/>
        <v>0.04799236840918638</v>
      </c>
      <c r="U209" s="51">
        <f t="shared" si="48"/>
        <v>0</v>
      </c>
      <c r="V209" s="51">
        <f t="shared" si="49"/>
        <v>588.9263663452646</v>
      </c>
      <c r="W209" s="51">
        <f t="shared" si="50"/>
        <v>895.9780303506835</v>
      </c>
      <c r="X209" s="51">
        <f t="shared" si="51"/>
        <v>1046.7910622233276</v>
      </c>
      <c r="Y209" s="51">
        <f t="shared" si="47"/>
        <v>2531.6954589192756</v>
      </c>
    </row>
    <row r="210" spans="1:25" ht="14.25">
      <c r="A210" s="103" t="s">
        <v>184</v>
      </c>
      <c r="B210" s="96" t="s">
        <v>185</v>
      </c>
      <c r="C210" s="6">
        <f>VLOOKUP(B210,площадь!A:B,2,0)</f>
        <v>44.4</v>
      </c>
      <c r="D210" s="7"/>
      <c r="E210" s="6">
        <f t="shared" si="39"/>
        <v>122</v>
      </c>
      <c r="F210" s="6">
        <v>30</v>
      </c>
      <c r="G210" s="6">
        <v>31</v>
      </c>
      <c r="H210" s="6">
        <v>30</v>
      </c>
      <c r="I210" s="6">
        <v>31</v>
      </c>
      <c r="J210" s="51">
        <f>VLOOKUP(B210,'общие показания'!A:O,15,0)</f>
        <v>0.9724183084474827</v>
      </c>
      <c r="K210" s="55">
        <v>0</v>
      </c>
      <c r="L210" s="55">
        <f t="shared" si="40"/>
        <v>0.22620524081757046</v>
      </c>
      <c r="M210" s="55">
        <f t="shared" si="41"/>
        <v>0.34414306729121485</v>
      </c>
      <c r="N210" s="55">
        <f t="shared" si="42"/>
        <v>0.4020700003386973</v>
      </c>
      <c r="O210" s="58">
        <f t="shared" si="43"/>
        <v>0</v>
      </c>
      <c r="P210" s="58"/>
      <c r="Q210" s="55"/>
      <c r="R210" s="55">
        <f t="shared" si="44"/>
        <v>0.02700058508284766</v>
      </c>
      <c r="S210" s="55">
        <f t="shared" si="45"/>
        <v>0.041078023371537944</v>
      </c>
      <c r="T210" s="55">
        <f t="shared" si="46"/>
        <v>0.04799236840918638</v>
      </c>
      <c r="U210" s="51">
        <f t="shared" si="48"/>
        <v>0</v>
      </c>
      <c r="V210" s="51">
        <f t="shared" si="49"/>
        <v>588.9263663452646</v>
      </c>
      <c r="W210" s="51">
        <f t="shared" si="50"/>
        <v>895.9780303506835</v>
      </c>
      <c r="X210" s="51">
        <f t="shared" si="51"/>
        <v>1046.7910622233276</v>
      </c>
      <c r="Y210" s="51">
        <f t="shared" si="47"/>
        <v>2531.6954589192756</v>
      </c>
    </row>
    <row r="211" spans="1:25" ht="14.25">
      <c r="A211" s="103" t="s">
        <v>265</v>
      </c>
      <c r="B211" s="96" t="s">
        <v>266</v>
      </c>
      <c r="C211" s="6">
        <f>VLOOKUP(B211,площадь!A:B,2,0)</f>
        <v>66.2</v>
      </c>
      <c r="D211" s="7"/>
      <c r="E211" s="6">
        <f t="shared" si="39"/>
        <v>122</v>
      </c>
      <c r="F211" s="6">
        <v>30</v>
      </c>
      <c r="G211" s="6">
        <v>31</v>
      </c>
      <c r="H211" s="6">
        <v>30</v>
      </c>
      <c r="I211" s="6">
        <v>31</v>
      </c>
      <c r="J211" s="51">
        <f>VLOOKUP(B211,'общие показания'!A:O,15,0)</f>
        <v>1.4498669373698954</v>
      </c>
      <c r="K211" s="55">
        <v>0</v>
      </c>
      <c r="L211" s="55">
        <f t="shared" si="40"/>
        <v>0.33726997617394516</v>
      </c>
      <c r="M211" s="55">
        <f t="shared" si="41"/>
        <v>0.5131142129432078</v>
      </c>
      <c r="N211" s="55">
        <f t="shared" si="42"/>
        <v>0.5994827482527424</v>
      </c>
      <c r="O211" s="58">
        <f t="shared" si="43"/>
        <v>0</v>
      </c>
      <c r="P211" s="58"/>
      <c r="Q211" s="55"/>
      <c r="R211" s="55">
        <f t="shared" si="44"/>
        <v>0.0402576291100116</v>
      </c>
      <c r="S211" s="55">
        <f t="shared" si="45"/>
        <v>0.061246962774680454</v>
      </c>
      <c r="T211" s="55">
        <f t="shared" si="46"/>
        <v>0.07155618893441754</v>
      </c>
      <c r="U211" s="51">
        <f t="shared" si="48"/>
        <v>0</v>
      </c>
      <c r="V211" s="51">
        <f t="shared" si="49"/>
        <v>878.0839065778495</v>
      </c>
      <c r="W211" s="51">
        <f t="shared" si="50"/>
        <v>1335.895171378722</v>
      </c>
      <c r="X211" s="51">
        <f t="shared" si="51"/>
        <v>1560.7560432248715</v>
      </c>
      <c r="Y211" s="51">
        <f t="shared" si="47"/>
        <v>3774.735121181443</v>
      </c>
    </row>
    <row r="212" spans="1:25" ht="14.25">
      <c r="A212" s="103" t="s">
        <v>270</v>
      </c>
      <c r="B212" s="96" t="s">
        <v>271</v>
      </c>
      <c r="C212" s="6">
        <f>VLOOKUP(B212,площадь!A:B,2,0)</f>
        <v>66.2</v>
      </c>
      <c r="D212" s="7"/>
      <c r="E212" s="6">
        <f t="shared" si="39"/>
        <v>122</v>
      </c>
      <c r="F212" s="6">
        <v>30</v>
      </c>
      <c r="G212" s="6">
        <v>31</v>
      </c>
      <c r="H212" s="6">
        <v>30</v>
      </c>
      <c r="I212" s="6">
        <v>31</v>
      </c>
      <c r="J212" s="51">
        <f>VLOOKUP(B212,'общие показания'!A:O,15,0)</f>
        <v>1.4498669373698954</v>
      </c>
      <c r="K212" s="55">
        <v>0</v>
      </c>
      <c r="L212" s="55">
        <f t="shared" si="40"/>
        <v>0.33726997617394516</v>
      </c>
      <c r="M212" s="55">
        <f t="shared" si="41"/>
        <v>0.5131142129432078</v>
      </c>
      <c r="N212" s="55">
        <f t="shared" si="42"/>
        <v>0.5994827482527424</v>
      </c>
      <c r="O212" s="58">
        <f t="shared" si="43"/>
        <v>0</v>
      </c>
      <c r="P212" s="58"/>
      <c r="Q212" s="55"/>
      <c r="R212" s="55">
        <f t="shared" si="44"/>
        <v>0.0402576291100116</v>
      </c>
      <c r="S212" s="55">
        <f t="shared" si="45"/>
        <v>0.061246962774680454</v>
      </c>
      <c r="T212" s="55">
        <f t="shared" si="46"/>
        <v>0.07155618893441754</v>
      </c>
      <c r="U212" s="51">
        <f t="shared" si="48"/>
        <v>0</v>
      </c>
      <c r="V212" s="51">
        <f t="shared" si="49"/>
        <v>878.0839065778495</v>
      </c>
      <c r="W212" s="51">
        <f t="shared" si="50"/>
        <v>1335.895171378722</v>
      </c>
      <c r="X212" s="51">
        <f t="shared" si="51"/>
        <v>1560.7560432248715</v>
      </c>
      <c r="Y212" s="51">
        <f t="shared" si="47"/>
        <v>3774.735121181443</v>
      </c>
    </row>
    <row r="213" spans="1:25" ht="14.25">
      <c r="A213" s="103" t="s">
        <v>272</v>
      </c>
      <c r="B213" s="96" t="s">
        <v>273</v>
      </c>
      <c r="C213" s="6">
        <f>VLOOKUP(B213,площадь!A:B,2,0)</f>
        <v>44.4</v>
      </c>
      <c r="D213" s="7"/>
      <c r="E213" s="6">
        <f t="shared" si="39"/>
        <v>122</v>
      </c>
      <c r="F213" s="6">
        <v>30</v>
      </c>
      <c r="G213" s="6">
        <v>31</v>
      </c>
      <c r="H213" s="6">
        <v>30</v>
      </c>
      <c r="I213" s="6">
        <v>31</v>
      </c>
      <c r="J213" s="51">
        <f>VLOOKUP(B213,'общие показания'!A:O,15,0)</f>
        <v>0.9724183084474827</v>
      </c>
      <c r="K213" s="55">
        <v>0</v>
      </c>
      <c r="L213" s="55">
        <f t="shared" si="40"/>
        <v>0.22620524081757046</v>
      </c>
      <c r="M213" s="55">
        <f t="shared" si="41"/>
        <v>0.34414306729121485</v>
      </c>
      <c r="N213" s="55">
        <f t="shared" si="42"/>
        <v>0.4020700003386973</v>
      </c>
      <c r="O213" s="58">
        <f t="shared" si="43"/>
        <v>0</v>
      </c>
      <c r="P213" s="58"/>
      <c r="Q213" s="55"/>
      <c r="R213" s="55">
        <f t="shared" si="44"/>
        <v>0.02700058508284766</v>
      </c>
      <c r="S213" s="55">
        <f t="shared" si="45"/>
        <v>0.041078023371537944</v>
      </c>
      <c r="T213" s="55">
        <f t="shared" si="46"/>
        <v>0.04799236840918638</v>
      </c>
      <c r="U213" s="51">
        <f t="shared" si="48"/>
        <v>0</v>
      </c>
      <c r="V213" s="51">
        <f t="shared" si="49"/>
        <v>588.9263663452646</v>
      </c>
      <c r="W213" s="51">
        <f t="shared" si="50"/>
        <v>895.9780303506835</v>
      </c>
      <c r="X213" s="51">
        <f t="shared" si="51"/>
        <v>1046.7910622233276</v>
      </c>
      <c r="Y213" s="51">
        <f t="shared" si="47"/>
        <v>2531.6954589192756</v>
      </c>
    </row>
    <row r="214" spans="1:25" ht="14.25">
      <c r="A214" s="103" t="s">
        <v>278</v>
      </c>
      <c r="B214" s="96" t="s">
        <v>279</v>
      </c>
      <c r="C214" s="6">
        <f>VLOOKUP(B214,площадь!A:B,2,0)</f>
        <v>44.4</v>
      </c>
      <c r="D214" s="7"/>
      <c r="E214" s="6">
        <f t="shared" si="39"/>
        <v>122</v>
      </c>
      <c r="F214" s="6">
        <v>30</v>
      </c>
      <c r="G214" s="6">
        <v>31</v>
      </c>
      <c r="H214" s="6">
        <v>30</v>
      </c>
      <c r="I214" s="6">
        <v>31</v>
      </c>
      <c r="J214" s="51">
        <f>VLOOKUP(B214,'общие показания'!A:O,15,0)</f>
        <v>0.9724183084474827</v>
      </c>
      <c r="K214" s="55">
        <v>0</v>
      </c>
      <c r="L214" s="55">
        <f t="shared" si="40"/>
        <v>0.22620524081757046</v>
      </c>
      <c r="M214" s="55">
        <f t="shared" si="41"/>
        <v>0.34414306729121485</v>
      </c>
      <c r="N214" s="55">
        <f t="shared" si="42"/>
        <v>0.4020700003386973</v>
      </c>
      <c r="O214" s="58">
        <f t="shared" si="43"/>
        <v>0</v>
      </c>
      <c r="P214" s="58"/>
      <c r="Q214" s="55"/>
      <c r="R214" s="55">
        <f t="shared" si="44"/>
        <v>0.02700058508284766</v>
      </c>
      <c r="S214" s="55">
        <f t="shared" si="45"/>
        <v>0.041078023371537944</v>
      </c>
      <c r="T214" s="55">
        <f t="shared" si="46"/>
        <v>0.04799236840918638</v>
      </c>
      <c r="U214" s="51">
        <f t="shared" si="48"/>
        <v>0</v>
      </c>
      <c r="V214" s="51">
        <f t="shared" si="49"/>
        <v>588.9263663452646</v>
      </c>
      <c r="W214" s="51">
        <f t="shared" si="50"/>
        <v>895.9780303506835</v>
      </c>
      <c r="X214" s="51">
        <f t="shared" si="51"/>
        <v>1046.7910622233276</v>
      </c>
      <c r="Y214" s="51">
        <f t="shared" si="47"/>
        <v>2531.6954589192756</v>
      </c>
    </row>
    <row r="215" spans="1:25" ht="14.25">
      <c r="A215" s="103" t="s">
        <v>288</v>
      </c>
      <c r="B215" s="96" t="s">
        <v>289</v>
      </c>
      <c r="C215" s="6">
        <f>VLOOKUP(B215,площадь!A:B,2,0)</f>
        <v>66.2</v>
      </c>
      <c r="D215" s="7"/>
      <c r="E215" s="6">
        <f t="shared" si="39"/>
        <v>122</v>
      </c>
      <c r="F215" s="6">
        <v>30</v>
      </c>
      <c r="G215" s="6">
        <v>31</v>
      </c>
      <c r="H215" s="6">
        <v>30</v>
      </c>
      <c r="I215" s="6">
        <v>31</v>
      </c>
      <c r="J215" s="51">
        <f>VLOOKUP(B215,'общие показания'!A:O,15,0)</f>
        <v>1.4498669373698954</v>
      </c>
      <c r="K215" s="55">
        <v>0</v>
      </c>
      <c r="L215" s="55">
        <f t="shared" si="40"/>
        <v>0.33726997617394516</v>
      </c>
      <c r="M215" s="55">
        <f t="shared" si="41"/>
        <v>0.5131142129432078</v>
      </c>
      <c r="N215" s="55">
        <f t="shared" si="42"/>
        <v>0.5994827482527424</v>
      </c>
      <c r="O215" s="58">
        <f t="shared" si="43"/>
        <v>0</v>
      </c>
      <c r="P215" s="58"/>
      <c r="Q215" s="55"/>
      <c r="R215" s="55">
        <f t="shared" si="44"/>
        <v>0.0402576291100116</v>
      </c>
      <c r="S215" s="55">
        <f t="shared" si="45"/>
        <v>0.061246962774680454</v>
      </c>
      <c r="T215" s="55">
        <f t="shared" si="46"/>
        <v>0.07155618893441754</v>
      </c>
      <c r="U215" s="51">
        <f t="shared" si="48"/>
        <v>0</v>
      </c>
      <c r="V215" s="51">
        <f t="shared" si="49"/>
        <v>878.0839065778495</v>
      </c>
      <c r="W215" s="51">
        <f t="shared" si="50"/>
        <v>1335.895171378722</v>
      </c>
      <c r="X215" s="51">
        <f t="shared" si="51"/>
        <v>1560.7560432248715</v>
      </c>
      <c r="Y215" s="51">
        <f t="shared" si="47"/>
        <v>3774.735121181443</v>
      </c>
    </row>
    <row r="216" spans="1:25" ht="14.25">
      <c r="A216" s="103" t="s">
        <v>292</v>
      </c>
      <c r="B216" s="96" t="s">
        <v>293</v>
      </c>
      <c r="C216" s="6">
        <f>VLOOKUP(B216,площадь!A:B,2,0)</f>
        <v>66.2</v>
      </c>
      <c r="D216" s="7"/>
      <c r="E216" s="6">
        <f t="shared" si="39"/>
        <v>122</v>
      </c>
      <c r="F216" s="6">
        <v>30</v>
      </c>
      <c r="G216" s="6">
        <v>31</v>
      </c>
      <c r="H216" s="6">
        <v>30</v>
      </c>
      <c r="I216" s="6">
        <v>31</v>
      </c>
      <c r="J216" s="51">
        <f>VLOOKUP(B216,'общие показания'!A:O,15,0)</f>
        <v>1.4498669373698954</v>
      </c>
      <c r="K216" s="55">
        <v>0</v>
      </c>
      <c r="L216" s="55">
        <f t="shared" si="40"/>
        <v>0.33726997617394516</v>
      </c>
      <c r="M216" s="55">
        <f t="shared" si="41"/>
        <v>0.5131142129432078</v>
      </c>
      <c r="N216" s="55">
        <f t="shared" si="42"/>
        <v>0.5994827482527424</v>
      </c>
      <c r="O216" s="58">
        <f t="shared" si="43"/>
        <v>0</v>
      </c>
      <c r="P216" s="58"/>
      <c r="Q216" s="55"/>
      <c r="R216" s="55">
        <f t="shared" si="44"/>
        <v>0.0402576291100116</v>
      </c>
      <c r="S216" s="55">
        <f t="shared" si="45"/>
        <v>0.061246962774680454</v>
      </c>
      <c r="T216" s="55">
        <f t="shared" si="46"/>
        <v>0.07155618893441754</v>
      </c>
      <c r="U216" s="51">
        <f t="shared" si="48"/>
        <v>0</v>
      </c>
      <c r="V216" s="51">
        <f t="shared" si="49"/>
        <v>878.0839065778495</v>
      </c>
      <c r="W216" s="51">
        <f t="shared" si="50"/>
        <v>1335.895171378722</v>
      </c>
      <c r="X216" s="51">
        <f t="shared" si="51"/>
        <v>1560.7560432248715</v>
      </c>
      <c r="Y216" s="51">
        <f t="shared" si="47"/>
        <v>3774.735121181443</v>
      </c>
    </row>
    <row r="217" spans="1:25" ht="14.25">
      <c r="A217" s="103" t="s">
        <v>294</v>
      </c>
      <c r="B217" s="96" t="s">
        <v>295</v>
      </c>
      <c r="C217" s="6">
        <f>VLOOKUP(B217,площадь!A:B,2,0)</f>
        <v>44.4</v>
      </c>
      <c r="D217" s="7"/>
      <c r="E217" s="6">
        <f t="shared" si="39"/>
        <v>122</v>
      </c>
      <c r="F217" s="6">
        <v>30</v>
      </c>
      <c r="G217" s="6">
        <v>31</v>
      </c>
      <c r="H217" s="6">
        <v>30</v>
      </c>
      <c r="I217" s="6">
        <v>31</v>
      </c>
      <c r="J217" s="51">
        <f>VLOOKUP(B217,'общие показания'!A:O,15,0)</f>
        <v>0.9724183084474827</v>
      </c>
      <c r="K217" s="55">
        <v>0</v>
      </c>
      <c r="L217" s="55">
        <f t="shared" si="40"/>
        <v>0.22620524081757046</v>
      </c>
      <c r="M217" s="55">
        <f t="shared" si="41"/>
        <v>0.34414306729121485</v>
      </c>
      <c r="N217" s="55">
        <f t="shared" si="42"/>
        <v>0.4020700003386973</v>
      </c>
      <c r="O217" s="58">
        <f t="shared" si="43"/>
        <v>0</v>
      </c>
      <c r="P217" s="58"/>
      <c r="Q217" s="55"/>
      <c r="R217" s="55">
        <f t="shared" si="44"/>
        <v>0.02700058508284766</v>
      </c>
      <c r="S217" s="55">
        <f t="shared" si="45"/>
        <v>0.041078023371537944</v>
      </c>
      <c r="T217" s="55">
        <f t="shared" si="46"/>
        <v>0.04799236840918638</v>
      </c>
      <c r="U217" s="51">
        <f t="shared" si="48"/>
        <v>0</v>
      </c>
      <c r="V217" s="51">
        <f t="shared" si="49"/>
        <v>588.9263663452646</v>
      </c>
      <c r="W217" s="51">
        <f t="shared" si="50"/>
        <v>895.9780303506835</v>
      </c>
      <c r="X217" s="51">
        <f t="shared" si="51"/>
        <v>1046.7910622233276</v>
      </c>
      <c r="Y217" s="51">
        <f t="shared" si="47"/>
        <v>2531.6954589192756</v>
      </c>
    </row>
    <row r="218" spans="1:25" ht="14.25">
      <c r="A218" s="103" t="s">
        <v>308</v>
      </c>
      <c r="B218" s="96" t="s">
        <v>309</v>
      </c>
      <c r="C218" s="6">
        <f>VLOOKUP(B218,площадь!A:B,2,0)</f>
        <v>44.4</v>
      </c>
      <c r="D218" s="7"/>
      <c r="E218" s="6">
        <f t="shared" si="39"/>
        <v>122</v>
      </c>
      <c r="F218" s="6">
        <v>30</v>
      </c>
      <c r="G218" s="6">
        <v>31</v>
      </c>
      <c r="H218" s="6">
        <v>30</v>
      </c>
      <c r="I218" s="6">
        <v>31</v>
      </c>
      <c r="J218" s="51">
        <f>VLOOKUP(B218,'общие показания'!A:O,15,0)</f>
        <v>0.9724183084474827</v>
      </c>
      <c r="K218" s="55">
        <v>0</v>
      </c>
      <c r="L218" s="55">
        <f t="shared" si="40"/>
        <v>0.22620524081757046</v>
      </c>
      <c r="M218" s="55">
        <f t="shared" si="41"/>
        <v>0.34414306729121485</v>
      </c>
      <c r="N218" s="55">
        <f t="shared" si="42"/>
        <v>0.4020700003386973</v>
      </c>
      <c r="O218" s="58">
        <f t="shared" si="43"/>
        <v>0</v>
      </c>
      <c r="P218" s="58"/>
      <c r="Q218" s="55"/>
      <c r="R218" s="55">
        <f t="shared" si="44"/>
        <v>0.02700058508284766</v>
      </c>
      <c r="S218" s="55">
        <f t="shared" si="45"/>
        <v>0.041078023371537944</v>
      </c>
      <c r="T218" s="55">
        <f t="shared" si="46"/>
        <v>0.04799236840918638</v>
      </c>
      <c r="U218" s="51">
        <f t="shared" si="48"/>
        <v>0</v>
      </c>
      <c r="V218" s="51">
        <f t="shared" si="49"/>
        <v>588.9263663452646</v>
      </c>
      <c r="W218" s="51">
        <f t="shared" si="50"/>
        <v>895.9780303506835</v>
      </c>
      <c r="X218" s="51">
        <f t="shared" si="51"/>
        <v>1046.7910622233276</v>
      </c>
      <c r="Y218" s="51">
        <f t="shared" si="47"/>
        <v>2531.6954589192756</v>
      </c>
    </row>
    <row r="219" spans="1:25" ht="14.25">
      <c r="A219" s="103" t="s">
        <v>101</v>
      </c>
      <c r="B219" s="96" t="s">
        <v>7</v>
      </c>
      <c r="C219" s="6">
        <f>VLOOKUP(B219,площадь!A:B,2,0)</f>
        <v>44.4</v>
      </c>
      <c r="D219" s="7"/>
      <c r="E219" s="6">
        <f t="shared" si="39"/>
        <v>122</v>
      </c>
      <c r="F219" s="6">
        <v>30</v>
      </c>
      <c r="G219" s="6">
        <v>31</v>
      </c>
      <c r="H219" s="6">
        <v>30</v>
      </c>
      <c r="I219" s="6">
        <v>31</v>
      </c>
      <c r="J219" s="51">
        <f>VLOOKUP(B219,'общие показания'!A:O,15,0)</f>
        <v>0.9724183084474827</v>
      </c>
      <c r="K219" s="55">
        <v>0</v>
      </c>
      <c r="L219" s="55">
        <f t="shared" si="40"/>
        <v>0.22620524081757046</v>
      </c>
      <c r="M219" s="55">
        <f t="shared" si="41"/>
        <v>0.34414306729121485</v>
      </c>
      <c r="N219" s="55">
        <f t="shared" si="42"/>
        <v>0.4020700003386973</v>
      </c>
      <c r="O219" s="58">
        <f t="shared" si="43"/>
        <v>0</v>
      </c>
      <c r="P219" s="58"/>
      <c r="Q219" s="55"/>
      <c r="R219" s="55">
        <f t="shared" si="44"/>
        <v>0.02700058508284766</v>
      </c>
      <c r="S219" s="55">
        <f t="shared" si="45"/>
        <v>0.041078023371537944</v>
      </c>
      <c r="T219" s="55">
        <f t="shared" si="46"/>
        <v>0.04799236840918638</v>
      </c>
      <c r="U219" s="51">
        <f t="shared" si="48"/>
        <v>0</v>
      </c>
      <c r="V219" s="51">
        <f t="shared" si="49"/>
        <v>588.9263663452646</v>
      </c>
      <c r="W219" s="51">
        <f t="shared" si="50"/>
        <v>895.9780303506835</v>
      </c>
      <c r="X219" s="51">
        <f t="shared" si="51"/>
        <v>1046.7910622233276</v>
      </c>
      <c r="Y219" s="51">
        <f t="shared" si="47"/>
        <v>2531.6954589192756</v>
      </c>
    </row>
    <row r="220" spans="1:25" ht="14.25">
      <c r="A220" s="103" t="s">
        <v>314</v>
      </c>
      <c r="B220" s="96" t="s">
        <v>315</v>
      </c>
      <c r="C220" s="6">
        <f>VLOOKUP(B220,площадь!A:B,2,0)</f>
        <v>66.2</v>
      </c>
      <c r="D220" s="7"/>
      <c r="E220" s="6">
        <f t="shared" si="39"/>
        <v>122</v>
      </c>
      <c r="F220" s="6">
        <v>30</v>
      </c>
      <c r="G220" s="6">
        <v>31</v>
      </c>
      <c r="H220" s="6">
        <v>30</v>
      </c>
      <c r="I220" s="6">
        <v>31</v>
      </c>
      <c r="J220" s="51">
        <f>VLOOKUP(B220,'общие показания'!A:O,15,0)</f>
        <v>0.25100000000000033</v>
      </c>
      <c r="K220" s="55">
        <v>0</v>
      </c>
      <c r="L220" s="55">
        <f t="shared" si="40"/>
        <v>0.05838795398233356</v>
      </c>
      <c r="M220" s="55">
        <f t="shared" si="41"/>
        <v>0.0888299913110492</v>
      </c>
      <c r="N220" s="55">
        <f t="shared" si="42"/>
        <v>0.10378205470661755</v>
      </c>
      <c r="O220" s="58">
        <f t="shared" si="43"/>
        <v>0</v>
      </c>
      <c r="P220" s="58"/>
      <c r="Q220" s="55"/>
      <c r="R220" s="55">
        <f t="shared" si="44"/>
        <v>0.0402576291100116</v>
      </c>
      <c r="S220" s="55">
        <f t="shared" si="45"/>
        <v>0.061246962774680454</v>
      </c>
      <c r="T220" s="55">
        <f t="shared" si="46"/>
        <v>0.07155618893441754</v>
      </c>
      <c r="U220" s="51">
        <f t="shared" si="48"/>
        <v>0</v>
      </c>
      <c r="V220" s="51">
        <f t="shared" si="49"/>
        <v>229.4377888028238</v>
      </c>
      <c r="W220" s="51">
        <f t="shared" si="50"/>
        <v>349.0609859689169</v>
      </c>
      <c r="X220" s="51">
        <f t="shared" si="51"/>
        <v>407.8157141198107</v>
      </c>
      <c r="Y220" s="51">
        <f t="shared" si="47"/>
        <v>986.3144888915515</v>
      </c>
    </row>
    <row r="221" spans="1:25" ht="14.25">
      <c r="A221" s="103" t="s">
        <v>158</v>
      </c>
      <c r="B221" s="96" t="s">
        <v>159</v>
      </c>
      <c r="C221" s="6">
        <f>VLOOKUP(B221,площадь!A:B,2,0)</f>
        <v>66.2</v>
      </c>
      <c r="D221" s="7"/>
      <c r="E221" s="6">
        <f t="shared" si="39"/>
        <v>122</v>
      </c>
      <c r="F221" s="6">
        <v>30</v>
      </c>
      <c r="G221" s="6">
        <v>31</v>
      </c>
      <c r="H221" s="6">
        <v>30</v>
      </c>
      <c r="I221" s="6">
        <v>31</v>
      </c>
      <c r="J221" s="51">
        <f>VLOOKUP(B221,'общие показания'!A:O,15,0)</f>
        <v>2.8000000000000007</v>
      </c>
      <c r="K221" s="55">
        <v>0</v>
      </c>
      <c r="L221" s="55">
        <f t="shared" si="40"/>
        <v>0.6513397256993378</v>
      </c>
      <c r="M221" s="55">
        <f t="shared" si="41"/>
        <v>0.9909321739877986</v>
      </c>
      <c r="N221" s="55">
        <f t="shared" si="42"/>
        <v>1.1577281003128639</v>
      </c>
      <c r="O221" s="58">
        <f t="shared" si="43"/>
        <v>0</v>
      </c>
      <c r="P221" s="58"/>
      <c r="Q221" s="55"/>
      <c r="R221" s="55">
        <f t="shared" si="44"/>
        <v>0.0402576291100116</v>
      </c>
      <c r="S221" s="55">
        <f t="shared" si="45"/>
        <v>0.061246962774680454</v>
      </c>
      <c r="T221" s="55">
        <f t="shared" si="46"/>
        <v>0.07155618893441754</v>
      </c>
      <c r="U221" s="51">
        <f t="shared" si="48"/>
        <v>0</v>
      </c>
      <c r="V221" s="51">
        <f t="shared" si="49"/>
        <v>1608.5724556039697</v>
      </c>
      <c r="W221" s="51">
        <f t="shared" si="50"/>
        <v>2447.2424106131148</v>
      </c>
      <c r="X221" s="51">
        <f t="shared" si="51"/>
        <v>2859.1677426744673</v>
      </c>
      <c r="Y221" s="51">
        <f t="shared" si="47"/>
        <v>6914.9826088915515</v>
      </c>
    </row>
    <row r="222" spans="1:25" ht="14.25">
      <c r="A222" s="103" t="s">
        <v>182</v>
      </c>
      <c r="B222" s="96" t="s">
        <v>183</v>
      </c>
      <c r="C222" s="6">
        <f>VLOOKUP(B222,площадь!A:B,2,0)</f>
        <v>44.4</v>
      </c>
      <c r="D222" s="7"/>
      <c r="E222" s="6">
        <f t="shared" si="39"/>
        <v>122</v>
      </c>
      <c r="F222" s="6">
        <v>30</v>
      </c>
      <c r="G222" s="6">
        <v>31</v>
      </c>
      <c r="H222" s="6">
        <v>30</v>
      </c>
      <c r="I222" s="6">
        <v>31</v>
      </c>
      <c r="J222" s="51">
        <f>VLOOKUP(B222,'общие показания'!A:O,15,0)</f>
        <v>1.698</v>
      </c>
      <c r="K222" s="55">
        <v>0</v>
      </c>
      <c r="L222" s="55">
        <f t="shared" si="40"/>
        <v>0.39499101937052694</v>
      </c>
      <c r="M222" s="55">
        <f t="shared" si="41"/>
        <v>0.6009295826540292</v>
      </c>
      <c r="N222" s="55">
        <f t="shared" si="42"/>
        <v>0.7020793979754437</v>
      </c>
      <c r="O222" s="58">
        <f t="shared" si="43"/>
        <v>0</v>
      </c>
      <c r="P222" s="58"/>
      <c r="Q222" s="55"/>
      <c r="R222" s="55">
        <f t="shared" si="44"/>
        <v>0.02700058508284766</v>
      </c>
      <c r="S222" s="55">
        <f t="shared" si="45"/>
        <v>0.041078023371537944</v>
      </c>
      <c r="T222" s="55">
        <f t="shared" si="46"/>
        <v>0.04799236840918638</v>
      </c>
      <c r="U222" s="51">
        <f t="shared" si="48"/>
        <v>0</v>
      </c>
      <c r="V222" s="51">
        <f t="shared" si="49"/>
        <v>981.501832966015</v>
      </c>
      <c r="W222" s="51">
        <f t="shared" si="50"/>
        <v>1493.2326507027462</v>
      </c>
      <c r="X222" s="51">
        <f t="shared" si="51"/>
        <v>1744.5769199986837</v>
      </c>
      <c r="Y222" s="51">
        <f t="shared" si="47"/>
        <v>4219.311403667445</v>
      </c>
    </row>
    <row r="223" spans="1:25" ht="14.25">
      <c r="A223" s="103" t="s">
        <v>247</v>
      </c>
      <c r="B223" s="96" t="s">
        <v>248</v>
      </c>
      <c r="C223" s="6">
        <f>VLOOKUP(B223,площадь!A:B,2,0)</f>
        <v>44.4</v>
      </c>
      <c r="D223" s="7"/>
      <c r="E223" s="6">
        <f t="shared" si="39"/>
        <v>122</v>
      </c>
      <c r="F223" s="6">
        <v>30</v>
      </c>
      <c r="G223" s="6">
        <v>31</v>
      </c>
      <c r="H223" s="6">
        <v>30</v>
      </c>
      <c r="I223" s="6">
        <v>31</v>
      </c>
      <c r="J223" s="51">
        <f>VLOOKUP(B223,'общие показания'!A:O,15,0)</f>
        <v>0.777000000000001</v>
      </c>
      <c r="K223" s="55">
        <v>0</v>
      </c>
      <c r="L223" s="55">
        <f t="shared" si="40"/>
        <v>0.18074677388156646</v>
      </c>
      <c r="M223" s="55">
        <f t="shared" si="41"/>
        <v>0.27498367828161446</v>
      </c>
      <c r="N223" s="55">
        <f t="shared" si="42"/>
        <v>0.3212695478368201</v>
      </c>
      <c r="O223" s="58">
        <f t="shared" si="43"/>
        <v>0</v>
      </c>
      <c r="P223" s="58"/>
      <c r="Q223" s="55"/>
      <c r="R223" s="55">
        <f t="shared" si="44"/>
        <v>0.02700058508284766</v>
      </c>
      <c r="S223" s="55">
        <f t="shared" si="45"/>
        <v>0.041078023371537944</v>
      </c>
      <c r="T223" s="55">
        <f t="shared" si="46"/>
        <v>0.04799236840918638</v>
      </c>
      <c r="U223" s="51">
        <f t="shared" si="48"/>
        <v>0</v>
      </c>
      <c r="V223" s="51">
        <f t="shared" si="49"/>
        <v>483.19542726815155</v>
      </c>
      <c r="W223" s="51">
        <f t="shared" si="50"/>
        <v>735.1215906410341</v>
      </c>
      <c r="X223" s="51">
        <f t="shared" si="51"/>
        <v>858.8589057582616</v>
      </c>
      <c r="Y223" s="51">
        <f t="shared" si="47"/>
        <v>2077.1759236674475</v>
      </c>
    </row>
    <row r="224" spans="1:25" ht="14.25">
      <c r="A224" s="103" t="s">
        <v>249</v>
      </c>
      <c r="B224" s="96" t="s">
        <v>250</v>
      </c>
      <c r="C224" s="6">
        <f>VLOOKUP(B224,площадь!A:B,2,0)</f>
        <v>66.2</v>
      </c>
      <c r="D224" s="7"/>
      <c r="E224" s="6">
        <f t="shared" si="39"/>
        <v>122</v>
      </c>
      <c r="F224" s="6">
        <v>30</v>
      </c>
      <c r="G224" s="6">
        <v>31</v>
      </c>
      <c r="H224" s="6">
        <v>30</v>
      </c>
      <c r="I224" s="6">
        <v>31</v>
      </c>
      <c r="J224" s="51">
        <f>VLOOKUP(B224,'общие показания'!A:O,15,0)</f>
        <v>2.3590000000000018</v>
      </c>
      <c r="K224" s="55">
        <v>0</v>
      </c>
      <c r="L224" s="55">
        <f t="shared" si="40"/>
        <v>0.5487537189016924</v>
      </c>
      <c r="M224" s="55">
        <f t="shared" si="41"/>
        <v>0.8348603565847209</v>
      </c>
      <c r="N224" s="55">
        <f t="shared" si="42"/>
        <v>0.9753859245135883</v>
      </c>
      <c r="O224" s="58">
        <f t="shared" si="43"/>
        <v>0</v>
      </c>
      <c r="P224" s="58"/>
      <c r="Q224" s="55"/>
      <c r="R224" s="55">
        <f t="shared" si="44"/>
        <v>0.0402576291100116</v>
      </c>
      <c r="S224" s="55">
        <f t="shared" si="45"/>
        <v>0.061246962774680454</v>
      </c>
      <c r="T224" s="55">
        <f t="shared" si="46"/>
        <v>0.07155618893441754</v>
      </c>
      <c r="U224" s="51">
        <f t="shared" si="48"/>
        <v>0</v>
      </c>
      <c r="V224" s="51">
        <f t="shared" si="49"/>
        <v>1369.9697141134623</v>
      </c>
      <c r="W224" s="51">
        <f t="shared" si="50"/>
        <v>2084.2380919516445</v>
      </c>
      <c r="X224" s="51">
        <f t="shared" si="51"/>
        <v>2435.061722826448</v>
      </c>
      <c r="Y224" s="51">
        <f t="shared" si="47"/>
        <v>5889.269528891555</v>
      </c>
    </row>
    <row r="225" spans="1:25" ht="14.25">
      <c r="A225" s="103" t="s">
        <v>253</v>
      </c>
      <c r="B225" s="96" t="s">
        <v>254</v>
      </c>
      <c r="C225" s="6">
        <f>VLOOKUP(B225,площадь!A:B,2,0)</f>
        <v>66.2</v>
      </c>
      <c r="D225" s="7"/>
      <c r="E225" s="6">
        <f t="shared" si="39"/>
        <v>122</v>
      </c>
      <c r="F225" s="6">
        <v>30</v>
      </c>
      <c r="G225" s="6">
        <v>31</v>
      </c>
      <c r="H225" s="6">
        <v>30</v>
      </c>
      <c r="I225" s="6">
        <v>31</v>
      </c>
      <c r="J225" s="51">
        <f>VLOOKUP(B225,'общие показания'!A:O,15,0)</f>
        <v>1.4498669373698954</v>
      </c>
      <c r="K225" s="55">
        <v>0</v>
      </c>
      <c r="L225" s="55">
        <f t="shared" si="40"/>
        <v>0.33726997617394516</v>
      </c>
      <c r="M225" s="55">
        <f t="shared" si="41"/>
        <v>0.5131142129432078</v>
      </c>
      <c r="N225" s="55">
        <f t="shared" si="42"/>
        <v>0.5994827482527424</v>
      </c>
      <c r="O225" s="58">
        <f t="shared" si="43"/>
        <v>0</v>
      </c>
      <c r="P225" s="58"/>
      <c r="Q225" s="55"/>
      <c r="R225" s="55">
        <f t="shared" si="44"/>
        <v>0.0402576291100116</v>
      </c>
      <c r="S225" s="55">
        <f t="shared" si="45"/>
        <v>0.061246962774680454</v>
      </c>
      <c r="T225" s="55">
        <f t="shared" si="46"/>
        <v>0.07155618893441754</v>
      </c>
      <c r="U225" s="51">
        <f t="shared" si="48"/>
        <v>0</v>
      </c>
      <c r="V225" s="51">
        <f t="shared" si="49"/>
        <v>878.0839065778495</v>
      </c>
      <c r="W225" s="51">
        <f t="shared" si="50"/>
        <v>1335.895171378722</v>
      </c>
      <c r="X225" s="51">
        <f t="shared" si="51"/>
        <v>1560.7560432248715</v>
      </c>
      <c r="Y225" s="51">
        <f t="shared" si="47"/>
        <v>3774.735121181443</v>
      </c>
    </row>
    <row r="226" spans="1:25" ht="14.25">
      <c r="A226" s="103" t="s">
        <v>257</v>
      </c>
      <c r="B226" s="96" t="s">
        <v>258</v>
      </c>
      <c r="C226" s="6">
        <f>VLOOKUP(B226,площадь!A:B,2,0)</f>
        <v>44.4</v>
      </c>
      <c r="D226" s="7"/>
      <c r="E226" s="6">
        <f t="shared" si="39"/>
        <v>122</v>
      </c>
      <c r="F226" s="6">
        <v>30</v>
      </c>
      <c r="G226" s="6">
        <v>31</v>
      </c>
      <c r="H226" s="6">
        <v>30</v>
      </c>
      <c r="I226" s="6">
        <v>31</v>
      </c>
      <c r="J226" s="51">
        <f>VLOOKUP(B226,'общие показания'!A:O,15,0)</f>
        <v>0.9724183084474827</v>
      </c>
      <c r="K226" s="55">
        <v>0</v>
      </c>
      <c r="L226" s="55">
        <f t="shared" si="40"/>
        <v>0.22620524081757046</v>
      </c>
      <c r="M226" s="55">
        <f t="shared" si="41"/>
        <v>0.34414306729121485</v>
      </c>
      <c r="N226" s="55">
        <f t="shared" si="42"/>
        <v>0.4020700003386973</v>
      </c>
      <c r="O226" s="58">
        <f t="shared" si="43"/>
        <v>0</v>
      </c>
      <c r="P226" s="58"/>
      <c r="Q226" s="55"/>
      <c r="R226" s="55">
        <f t="shared" si="44"/>
        <v>0.02700058508284766</v>
      </c>
      <c r="S226" s="55">
        <f t="shared" si="45"/>
        <v>0.041078023371537944</v>
      </c>
      <c r="T226" s="55">
        <f t="shared" si="46"/>
        <v>0.04799236840918638</v>
      </c>
      <c r="U226" s="51">
        <f t="shared" si="48"/>
        <v>0</v>
      </c>
      <c r="V226" s="51">
        <f t="shared" si="49"/>
        <v>588.9263663452646</v>
      </c>
      <c r="W226" s="51">
        <f t="shared" si="50"/>
        <v>895.9780303506835</v>
      </c>
      <c r="X226" s="51">
        <f t="shared" si="51"/>
        <v>1046.7910622233276</v>
      </c>
      <c r="Y226" s="51">
        <f t="shared" si="47"/>
        <v>2531.6954589192756</v>
      </c>
    </row>
    <row r="227" spans="1:25" ht="14.25">
      <c r="A227" s="103" t="s">
        <v>672</v>
      </c>
      <c r="B227" s="96" t="s">
        <v>267</v>
      </c>
      <c r="C227" s="6">
        <f>VLOOKUP(B227,площадь!A:B,2,0)</f>
        <v>44.4</v>
      </c>
      <c r="D227" s="7"/>
      <c r="E227" s="6">
        <f t="shared" si="39"/>
        <v>122</v>
      </c>
      <c r="F227" s="6">
        <v>30</v>
      </c>
      <c r="G227" s="6">
        <v>31</v>
      </c>
      <c r="H227" s="6">
        <v>30</v>
      </c>
      <c r="I227" s="6">
        <v>31</v>
      </c>
      <c r="J227" s="51">
        <f>VLOOKUP(B227,'общие показания'!A:O,15,0)</f>
        <v>0.9724183084474827</v>
      </c>
      <c r="K227" s="55">
        <v>0</v>
      </c>
      <c r="L227" s="55">
        <f t="shared" si="40"/>
        <v>0.22620524081757046</v>
      </c>
      <c r="M227" s="55">
        <f t="shared" si="41"/>
        <v>0.34414306729121485</v>
      </c>
      <c r="N227" s="55">
        <f t="shared" si="42"/>
        <v>0.4020700003386973</v>
      </c>
      <c r="O227" s="58">
        <f t="shared" si="43"/>
        <v>0</v>
      </c>
      <c r="P227" s="58"/>
      <c r="Q227" s="55"/>
      <c r="R227" s="55">
        <f t="shared" si="44"/>
        <v>0.02700058508284766</v>
      </c>
      <c r="S227" s="55">
        <f t="shared" si="45"/>
        <v>0.041078023371537944</v>
      </c>
      <c r="T227" s="55">
        <f t="shared" si="46"/>
        <v>0.04799236840918638</v>
      </c>
      <c r="U227" s="51">
        <f t="shared" si="48"/>
        <v>0</v>
      </c>
      <c r="V227" s="51">
        <f t="shared" si="49"/>
        <v>588.9263663452646</v>
      </c>
      <c r="W227" s="51">
        <f t="shared" si="50"/>
        <v>895.9780303506835</v>
      </c>
      <c r="X227" s="51">
        <f t="shared" si="51"/>
        <v>1046.7910622233276</v>
      </c>
      <c r="Y227" s="51">
        <f t="shared" si="47"/>
        <v>2531.6954589192756</v>
      </c>
    </row>
    <row r="228" spans="1:25" ht="14.25">
      <c r="A228" s="103" t="s">
        <v>280</v>
      </c>
      <c r="B228" s="96" t="s">
        <v>281</v>
      </c>
      <c r="C228" s="6">
        <f>VLOOKUP(B228,площадь!A:B,2,0)</f>
        <v>66.2</v>
      </c>
      <c r="D228" s="7"/>
      <c r="E228" s="6">
        <f t="shared" si="39"/>
        <v>122</v>
      </c>
      <c r="F228" s="6">
        <v>30</v>
      </c>
      <c r="G228" s="6">
        <v>31</v>
      </c>
      <c r="H228" s="6">
        <v>30</v>
      </c>
      <c r="I228" s="6">
        <v>31</v>
      </c>
      <c r="J228" s="51">
        <f>VLOOKUP(B228,'общие показания'!A:O,15,0)</f>
        <v>1.4498669373698954</v>
      </c>
      <c r="K228" s="55">
        <v>0</v>
      </c>
      <c r="L228" s="55">
        <f t="shared" si="40"/>
        <v>0.33726997617394516</v>
      </c>
      <c r="M228" s="55">
        <f t="shared" si="41"/>
        <v>0.5131142129432078</v>
      </c>
      <c r="N228" s="55">
        <f t="shared" si="42"/>
        <v>0.5994827482527424</v>
      </c>
      <c r="O228" s="58">
        <f t="shared" si="43"/>
        <v>0</v>
      </c>
      <c r="P228" s="58"/>
      <c r="Q228" s="55"/>
      <c r="R228" s="55">
        <f t="shared" si="44"/>
        <v>0.0402576291100116</v>
      </c>
      <c r="S228" s="55">
        <f t="shared" si="45"/>
        <v>0.061246962774680454</v>
      </c>
      <c r="T228" s="55">
        <f t="shared" si="46"/>
        <v>0.07155618893441754</v>
      </c>
      <c r="U228" s="51">
        <f t="shared" si="48"/>
        <v>0</v>
      </c>
      <c r="V228" s="51">
        <f t="shared" si="49"/>
        <v>878.0839065778495</v>
      </c>
      <c r="W228" s="51">
        <f t="shared" si="50"/>
        <v>1335.895171378722</v>
      </c>
      <c r="X228" s="51">
        <f t="shared" si="51"/>
        <v>1560.7560432248715</v>
      </c>
      <c r="Y228" s="51">
        <f t="shared" si="47"/>
        <v>3774.735121181443</v>
      </c>
    </row>
    <row r="229" spans="1:25" ht="14.25">
      <c r="A229" s="103" t="s">
        <v>286</v>
      </c>
      <c r="B229" s="96" t="s">
        <v>287</v>
      </c>
      <c r="C229" s="6">
        <f>VLOOKUP(B229,площадь!A:B,2,0)</f>
        <v>66.2</v>
      </c>
      <c r="D229" s="7"/>
      <c r="E229" s="6">
        <f t="shared" si="39"/>
        <v>122</v>
      </c>
      <c r="F229" s="6">
        <v>30</v>
      </c>
      <c r="G229" s="6">
        <v>31</v>
      </c>
      <c r="H229" s="6">
        <v>30</v>
      </c>
      <c r="I229" s="6">
        <v>31</v>
      </c>
      <c r="J229" s="51">
        <f>VLOOKUP(B229,'общие показания'!A:O,15,0)</f>
        <v>1.4498669373698954</v>
      </c>
      <c r="K229" s="55">
        <v>0</v>
      </c>
      <c r="L229" s="55">
        <f t="shared" si="40"/>
        <v>0.33726997617394516</v>
      </c>
      <c r="M229" s="55">
        <f t="shared" si="41"/>
        <v>0.5131142129432078</v>
      </c>
      <c r="N229" s="55">
        <f t="shared" si="42"/>
        <v>0.5994827482527424</v>
      </c>
      <c r="O229" s="58">
        <f t="shared" si="43"/>
        <v>0</v>
      </c>
      <c r="P229" s="58"/>
      <c r="Q229" s="55"/>
      <c r="R229" s="55">
        <f t="shared" si="44"/>
        <v>0.0402576291100116</v>
      </c>
      <c r="S229" s="55">
        <f t="shared" si="45"/>
        <v>0.061246962774680454</v>
      </c>
      <c r="T229" s="55">
        <f t="shared" si="46"/>
        <v>0.07155618893441754</v>
      </c>
      <c r="U229" s="51">
        <f t="shared" si="48"/>
        <v>0</v>
      </c>
      <c r="V229" s="51">
        <f t="shared" si="49"/>
        <v>878.0839065778495</v>
      </c>
      <c r="W229" s="51">
        <f t="shared" si="50"/>
        <v>1335.895171378722</v>
      </c>
      <c r="X229" s="51">
        <f t="shared" si="51"/>
        <v>1560.7560432248715</v>
      </c>
      <c r="Y229" s="51">
        <f t="shared" si="47"/>
        <v>3774.735121181443</v>
      </c>
    </row>
    <row r="230" spans="11:26" ht="14.25">
      <c r="K230" s="59">
        <f>SUM(K3:K229)</f>
        <v>0</v>
      </c>
      <c r="L230" s="59">
        <f>SUM(L3:L229)</f>
        <v>67.68580465950062</v>
      </c>
      <c r="M230" s="59">
        <f>SUM(M3:M229)</f>
        <v>102.97551172291514</v>
      </c>
      <c r="N230" s="59">
        <f>SUM(N3:N229)</f>
        <v>120.30858084458907</v>
      </c>
      <c r="O230" s="59"/>
      <c r="P230" s="59"/>
      <c r="R230" s="59">
        <f aca="true" t="shared" si="52" ref="R230:Y230">SUM(R3:R229)</f>
        <v>8.079195340499414</v>
      </c>
      <c r="S230" s="59">
        <f t="shared" si="52"/>
        <v>12.291488277084865</v>
      </c>
      <c r="T230" s="59">
        <f t="shared" si="52"/>
        <v>14.360419155410964</v>
      </c>
      <c r="U230" s="59">
        <f t="shared" si="52"/>
        <v>0</v>
      </c>
      <c r="V230" s="59">
        <f t="shared" si="52"/>
        <v>176220.29819999987</v>
      </c>
      <c r="W230" s="59">
        <f t="shared" si="52"/>
        <v>268097.2099599996</v>
      </c>
      <c r="X230" s="59">
        <f t="shared" si="52"/>
        <v>313223.9337199999</v>
      </c>
      <c r="Y230" s="51">
        <f t="shared" si="52"/>
        <v>757541.4418800012</v>
      </c>
      <c r="Z230" s="51"/>
    </row>
    <row r="231" spans="20:25" ht="14.25">
      <c r="T231" s="66" t="s">
        <v>641</v>
      </c>
      <c r="U231" s="171">
        <v>0</v>
      </c>
      <c r="V231" s="170">
        <v>176220.27</v>
      </c>
      <c r="W231" s="182">
        <v>268097.66</v>
      </c>
      <c r="X231" s="182">
        <v>313224.01</v>
      </c>
      <c r="Y231" s="51">
        <f>U231+V231+W231+X231</f>
        <v>757541.94</v>
      </c>
    </row>
    <row r="232" spans="21:24" ht="14.25">
      <c r="U232" s="51">
        <f>U230-U231</f>
        <v>0</v>
      </c>
      <c r="V232" s="51">
        <f>V230-V231</f>
        <v>0.028199999884236604</v>
      </c>
      <c r="W232" s="51">
        <f>W230-W231</f>
        <v>-0.45004000037442893</v>
      </c>
      <c r="X232" s="51">
        <f>X230-X231</f>
        <v>-0.07628000009572133</v>
      </c>
    </row>
    <row r="233" spans="20:25" ht="14.25">
      <c r="T233" s="66" t="s">
        <v>642</v>
      </c>
      <c r="U233" s="67">
        <v>0</v>
      </c>
      <c r="V233" s="182">
        <v>176220.27</v>
      </c>
      <c r="W233" s="182">
        <v>268097.66</v>
      </c>
      <c r="X233" s="182">
        <v>313224.01</v>
      </c>
      <c r="Y233" s="51">
        <f>U233+V233+W233+X233</f>
        <v>757541.94</v>
      </c>
    </row>
    <row r="234" spans="21:24" ht="14.25">
      <c r="U234" s="65">
        <f>U231-U233</f>
        <v>0</v>
      </c>
      <c r="V234" s="65">
        <f>V231-V233</f>
        <v>0</v>
      </c>
      <c r="W234" s="65">
        <f>W231-W233</f>
        <v>0</v>
      </c>
      <c r="X234" s="65">
        <f>X231-X233</f>
        <v>0</v>
      </c>
    </row>
  </sheetData>
  <sheetProtection/>
  <autoFilter ref="A2:BR234">
    <sortState ref="A3:BR234">
      <sortCondition sortBy="value" ref="B3:B234"/>
    </sortState>
  </autoFilter>
  <conditionalFormatting sqref="B56">
    <cfRule type="duplicateValues" priority="3" dxfId="7">
      <formula>AND(COUNTIF($B$56:$B$56,B56)&gt;1,NOT(ISBLANK(B56)))</formula>
    </cfRule>
  </conditionalFormatting>
  <conditionalFormatting sqref="B153">
    <cfRule type="duplicateValues" priority="2" dxfId="7">
      <formula>AND(COUNTIF($B$153:$B$153,B153)&gt;1,NOT(ISBLANK(B153)))</formula>
    </cfRule>
  </conditionalFormatting>
  <conditionalFormatting sqref="B1">
    <cfRule type="duplicateValues" priority="79" dxfId="7">
      <formula>AND(COUNTIF($B$1:$B$1,B1)&gt;1,NOT(ISBLANK(B1)))</formula>
    </cfRule>
    <cfRule type="duplicateValues" priority="80" dxfId="7">
      <formula>AND(COUNTIF($B$1:$B$1,B1)&gt;1,NOT(ISBLANK(B1)))</formula>
    </cfRule>
  </conditionalFormatting>
  <conditionalFormatting sqref="B1">
    <cfRule type="duplicateValues" priority="81" dxfId="7">
      <formula>AND(COUNTIF($B$1:$B$1,B1)&gt;1,NOT(ISBLANK(B1)))</formula>
    </cfRule>
  </conditionalFormatting>
  <conditionalFormatting sqref="B57:B152 B154:B229 B3:B55">
    <cfRule type="duplicateValues" priority="84" dxfId="7">
      <formula>AND(COUNTIF($B$57:$B$152,B3)+COUNTIF($B$154:$B$229,B3)+COUNTIF($B$3:$B$55,B3)&gt;1,NOT(ISBLANK(B3)))</formula>
    </cfRule>
  </conditionalFormatting>
  <conditionalFormatting sqref="B3:B229">
    <cfRule type="duplicateValues" priority="1" dxfId="7" stopIfTrue="1">
      <formula>AND(COUNTIF($B$3:$B$229,B3)&gt;1,NOT(ISBLANK(B3)))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20" sqref="I20"/>
    </sheetView>
  </sheetViews>
  <sheetFormatPr defaultColWidth="9.140625" defaultRowHeight="15"/>
  <cols>
    <col min="3" max="4" width="10.140625" style="0" bestFit="1" customWidth="1"/>
    <col min="6" max="6" width="11.421875" style="0" bestFit="1" customWidth="1"/>
    <col min="7" max="7" width="12.57421875" style="0" bestFit="1" customWidth="1"/>
    <col min="10" max="10" width="8.140625" style="0" customWidth="1"/>
    <col min="13" max="13" width="11.140625" style="0" bestFit="1" customWidth="1"/>
  </cols>
  <sheetData>
    <row r="1" spans="1:9" ht="68.25">
      <c r="A1" s="11" t="s">
        <v>467</v>
      </c>
      <c r="B1" s="12" t="s">
        <v>451</v>
      </c>
      <c r="C1" s="12" t="s">
        <v>452</v>
      </c>
      <c r="D1" s="12" t="s">
        <v>453</v>
      </c>
      <c r="E1" s="12" t="s">
        <v>454</v>
      </c>
      <c r="F1" s="12" t="s">
        <v>790</v>
      </c>
      <c r="G1" s="12"/>
      <c r="H1" s="56" t="s">
        <v>627</v>
      </c>
      <c r="I1" s="56" t="s">
        <v>629</v>
      </c>
    </row>
    <row r="2" spans="1:7" ht="14.25">
      <c r="A2" s="13"/>
      <c r="B2" s="14">
        <v>1</v>
      </c>
      <c r="C2" s="14">
        <v>2</v>
      </c>
      <c r="D2" s="14">
        <v>3</v>
      </c>
      <c r="E2" s="14"/>
      <c r="F2" s="14"/>
      <c r="G2" s="14"/>
    </row>
    <row r="3" spans="1:7" ht="14.25">
      <c r="A3" s="13" t="s">
        <v>455</v>
      </c>
      <c r="B3" s="16"/>
      <c r="C3" s="17"/>
      <c r="D3" s="18"/>
      <c r="E3" s="20"/>
      <c r="F3" s="19"/>
      <c r="G3" s="19"/>
    </row>
    <row r="4" spans="1:7" ht="14.25">
      <c r="A4" s="13" t="s">
        <v>456</v>
      </c>
      <c r="B4" s="16"/>
      <c r="C4" s="17"/>
      <c r="D4" s="18"/>
      <c r="E4" s="20"/>
      <c r="F4" s="19"/>
      <c r="G4" s="19"/>
    </row>
    <row r="5" spans="1:7" ht="14.25">
      <c r="A5" s="13" t="s">
        <v>457</v>
      </c>
      <c r="B5" s="16"/>
      <c r="C5" s="17"/>
      <c r="D5" s="18"/>
      <c r="E5" s="20"/>
      <c r="F5" s="19"/>
      <c r="G5" s="19"/>
    </row>
    <row r="6" spans="1:9" ht="14.25">
      <c r="A6" s="13" t="s">
        <v>458</v>
      </c>
      <c r="B6" s="16"/>
      <c r="C6" s="17"/>
      <c r="D6" s="18"/>
      <c r="E6" s="20"/>
      <c r="F6" s="19"/>
      <c r="G6" s="19"/>
      <c r="H6" s="60"/>
      <c r="I6" s="55"/>
    </row>
    <row r="7" spans="1:9" ht="14.25">
      <c r="A7" s="13" t="s">
        <v>459</v>
      </c>
      <c r="B7" s="16"/>
      <c r="C7" s="17"/>
      <c r="D7" s="18"/>
      <c r="E7" s="20"/>
      <c r="F7" s="19"/>
      <c r="G7" s="19"/>
      <c r="H7" s="55"/>
      <c r="I7" s="55"/>
    </row>
    <row r="8" spans="1:11" ht="14.25">
      <c r="A8" s="13" t="s">
        <v>460</v>
      </c>
      <c r="B8" s="16"/>
      <c r="C8" s="17"/>
      <c r="D8" s="18"/>
      <c r="E8" s="20"/>
      <c r="F8" s="19"/>
      <c r="G8" s="19"/>
      <c r="H8" s="51"/>
      <c r="I8" s="51"/>
      <c r="K8" s="51"/>
    </row>
    <row r="9" spans="1:9" ht="14.25">
      <c r="A9" s="13" t="s">
        <v>461</v>
      </c>
      <c r="B9" s="16"/>
      <c r="C9" s="17"/>
      <c r="D9" s="18"/>
      <c r="E9" s="20"/>
      <c r="F9" s="19"/>
      <c r="G9" s="19"/>
      <c r="H9" s="51"/>
      <c r="I9" s="51"/>
    </row>
    <row r="10" spans="1:9" ht="14.25">
      <c r="A10" s="13" t="s">
        <v>462</v>
      </c>
      <c r="B10" s="16"/>
      <c r="C10" s="17"/>
      <c r="D10" s="18"/>
      <c r="E10" s="20"/>
      <c r="F10" s="19"/>
      <c r="G10" s="19"/>
      <c r="H10" s="51"/>
      <c r="I10" s="51"/>
    </row>
    <row r="11" spans="1:9" ht="14.25">
      <c r="A11" s="13" t="s">
        <v>463</v>
      </c>
      <c r="B11" s="16"/>
      <c r="C11" s="17">
        <v>13285.5</v>
      </c>
      <c r="D11" s="18">
        <v>2325.88</v>
      </c>
      <c r="E11" s="20">
        <v>0</v>
      </c>
      <c r="F11" s="19">
        <f>E11*D11</f>
        <v>0</v>
      </c>
      <c r="G11" s="19">
        <f>РАСЧЕТ!U230</f>
        <v>0</v>
      </c>
      <c r="H11" s="55"/>
      <c r="I11" s="55"/>
    </row>
    <row r="12" spans="1:13" ht="14.25">
      <c r="A12" s="13" t="s">
        <v>464</v>
      </c>
      <c r="B12" s="16"/>
      <c r="C12" s="17">
        <v>13285.5</v>
      </c>
      <c r="D12" s="18">
        <v>2325.88</v>
      </c>
      <c r="E12" s="20">
        <v>75.765</v>
      </c>
      <c r="F12" s="19">
        <f>E12*D12</f>
        <v>176220.29820000002</v>
      </c>
      <c r="G12" s="19">
        <f>РАСЧЕТ!V230</f>
        <v>176220.29819999987</v>
      </c>
      <c r="H12" s="55">
        <f>РАСЧЕТ!L230</f>
        <v>67.68580465950062</v>
      </c>
      <c r="I12" s="55">
        <f>E12-H12</f>
        <v>8.079195340499382</v>
      </c>
      <c r="J12">
        <f>I12/C12</f>
        <v>0.0006081212856497221</v>
      </c>
      <c r="K12">
        <f>H12*D12</f>
        <v>157429.0593414393</v>
      </c>
      <c r="M12" s="89">
        <f>F12-G12</f>
        <v>0</v>
      </c>
    </row>
    <row r="13" spans="1:13" ht="14.25">
      <c r="A13" s="13" t="s">
        <v>465</v>
      </c>
      <c r="B13" s="16"/>
      <c r="C13" s="17">
        <v>13285.5</v>
      </c>
      <c r="D13" s="18">
        <v>2325.88</v>
      </c>
      <c r="E13" s="20">
        <v>115.267</v>
      </c>
      <c r="F13" s="19">
        <f>E13*D13</f>
        <v>268097.20996</v>
      </c>
      <c r="G13" s="19">
        <f>РАСЧЕТ!W230</f>
        <v>268097.2099599996</v>
      </c>
      <c r="H13" s="55">
        <f>РАСЧЕТ!M230</f>
        <v>102.97551172291514</v>
      </c>
      <c r="I13" s="55">
        <f>E13-H13</f>
        <v>12.291488277084852</v>
      </c>
      <c r="J13">
        <f>I13/C13</f>
        <v>0.00092518070656617</v>
      </c>
      <c r="K13">
        <f>(H13+I13)*D13</f>
        <v>268097.20996</v>
      </c>
      <c r="M13" s="89">
        <f>F13-G13</f>
        <v>0</v>
      </c>
    </row>
    <row r="14" spans="1:13" ht="14.25">
      <c r="A14" s="13" t="s">
        <v>466</v>
      </c>
      <c r="B14" s="16"/>
      <c r="C14" s="17">
        <v>13285.5</v>
      </c>
      <c r="D14" s="18">
        <v>2325.88</v>
      </c>
      <c r="E14" s="20">
        <v>134.669</v>
      </c>
      <c r="F14" s="19">
        <f>E14*D14</f>
        <v>313223.93372000003</v>
      </c>
      <c r="G14" s="19">
        <f>РАСЧЕТ!X230</f>
        <v>313223.9337199999</v>
      </c>
      <c r="H14" s="55">
        <f>РАСЧЕТ!N230</f>
        <v>120.30858084458907</v>
      </c>
      <c r="I14" s="55">
        <f>E14-H14</f>
        <v>14.360419155410938</v>
      </c>
      <c r="J14">
        <f>I14/C14</f>
        <v>0.0010809091984050987</v>
      </c>
      <c r="K14">
        <f>(H14+I14)*D14</f>
        <v>313223.93372000003</v>
      </c>
      <c r="M14" s="89">
        <f>F14-G14</f>
        <v>0</v>
      </c>
    </row>
    <row r="15" spans="3:13" ht="14.25">
      <c r="C15" s="63"/>
      <c r="E15">
        <f>E11+E12+E13+E14</f>
        <v>325.701</v>
      </c>
      <c r="F15" s="89">
        <f>SUM(F11:F14)</f>
        <v>757541.44188</v>
      </c>
      <c r="G15" s="89"/>
      <c r="H15" s="51">
        <f>SUM(H6:H14)</f>
        <v>290.9698972270048</v>
      </c>
      <c r="I15" s="51">
        <f>SUM(I12:I14)</f>
        <v>34.73110277299517</v>
      </c>
      <c r="K15">
        <f>SUM(K6:K14)</f>
        <v>738750.2030214393</v>
      </c>
      <c r="M15" s="89"/>
    </row>
    <row r="16" spans="3:8" ht="14.25">
      <c r="C16" s="63"/>
      <c r="D16" s="53"/>
      <c r="H16" s="51"/>
    </row>
    <row r="17" spans="3:5" ht="14.25">
      <c r="C17" s="144"/>
      <c r="D17" s="53">
        <v>45170</v>
      </c>
      <c r="E17">
        <f>E11/$E$15</f>
        <v>0</v>
      </c>
    </row>
    <row r="18" spans="3:5" ht="14.25">
      <c r="C18" s="63"/>
      <c r="D18" s="53">
        <v>45200</v>
      </c>
      <c r="E18">
        <f>E12/$E$15</f>
        <v>0.23262133060690632</v>
      </c>
    </row>
    <row r="19" spans="3:5" ht="14.25">
      <c r="C19" s="63"/>
      <c r="D19" s="53">
        <v>45231</v>
      </c>
      <c r="E19">
        <f>E13/$E$15</f>
        <v>0.3539043478527852</v>
      </c>
    </row>
    <row r="20" spans="3:5" ht="14.25">
      <c r="C20" s="63"/>
      <c r="D20" s="53">
        <v>45261</v>
      </c>
      <c r="E20">
        <f>E14/$E$15</f>
        <v>0.41347432154030844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5"/>
  <sheetViews>
    <sheetView zoomScalePageLayoutView="0" workbookViewId="0" topLeftCell="A1">
      <selection activeCell="Q13" sqref="Q13"/>
    </sheetView>
  </sheetViews>
  <sheetFormatPr defaultColWidth="9.140625" defaultRowHeight="15"/>
  <cols>
    <col min="4" max="5" width="28.140625" style="0" customWidth="1"/>
    <col min="6" max="6" width="14.57421875" style="0" customWidth="1"/>
    <col min="7" max="10" width="15.57421875" style="0" customWidth="1"/>
    <col min="15" max="16" width="11.57421875" style="0" customWidth="1"/>
  </cols>
  <sheetData>
    <row r="1" spans="2:16" ht="42.75">
      <c r="B1" s="33" t="s">
        <v>614</v>
      </c>
      <c r="C1" s="34" t="s">
        <v>615</v>
      </c>
      <c r="D1" s="34" t="s">
        <v>851</v>
      </c>
      <c r="E1" s="34" t="s">
        <v>852</v>
      </c>
      <c r="F1" s="44">
        <v>45199</v>
      </c>
      <c r="G1" s="34" t="s">
        <v>788</v>
      </c>
      <c r="H1" s="156" t="s">
        <v>856</v>
      </c>
      <c r="I1" s="156" t="s">
        <v>857</v>
      </c>
      <c r="J1" s="34" t="s">
        <v>815</v>
      </c>
      <c r="K1" s="34" t="s">
        <v>617</v>
      </c>
      <c r="L1" s="35" t="s">
        <v>618</v>
      </c>
      <c r="M1" s="34" t="s">
        <v>619</v>
      </c>
      <c r="N1" s="34" t="s">
        <v>620</v>
      </c>
      <c r="O1" s="35" t="s">
        <v>621</v>
      </c>
      <c r="P1" s="88" t="s">
        <v>789</v>
      </c>
    </row>
    <row r="2" spans="1:16" ht="14.25">
      <c r="A2" s="29" t="s">
        <v>139</v>
      </c>
      <c r="B2" s="40">
        <v>1</v>
      </c>
      <c r="C2" s="41">
        <f>VLOOKUP(A2,площадь!A:B,2,0)</f>
        <v>87.1</v>
      </c>
      <c r="D2" s="41" t="str">
        <f>VLOOKUP(A2,'счетчики на 30.09.23 в 1с'!B:C,2,0)</f>
        <v>70100686 Отопление ЖП ФАКТ </v>
      </c>
      <c r="E2" s="41" t="str">
        <f>VLOOKUP(A2,'счетчики на 31.12.23 1с'!B:C,2,0)</f>
        <v>70100686 Отопление ЖП ФАКТ </v>
      </c>
      <c r="F2" s="42"/>
      <c r="G2" s="42"/>
      <c r="H2" s="42"/>
      <c r="I2" s="42"/>
      <c r="J2" s="157">
        <v>37.626</v>
      </c>
      <c r="K2" s="157"/>
      <c r="L2" s="42"/>
      <c r="M2" s="42"/>
      <c r="N2" s="43">
        <f>C2*$N$228</f>
        <v>1.9076043843643185</v>
      </c>
      <c r="O2" s="42">
        <f>L2+N2</f>
        <v>1.9076043843643185</v>
      </c>
      <c r="P2" s="42">
        <v>0</v>
      </c>
    </row>
    <row r="3" spans="1:16" ht="14.25">
      <c r="A3" s="29" t="s">
        <v>157</v>
      </c>
      <c r="B3" s="40">
        <v>2</v>
      </c>
      <c r="C3" s="41">
        <f>VLOOKUP(A3,площадь!A:B,2,0)</f>
        <v>44.4</v>
      </c>
      <c r="D3" s="41" t="str">
        <f>VLOOKUP(A3,'счетчики на 30.09.23 в 1с'!B:C,2,0)</f>
        <v>20008051 Отопление ЖП ФАКТ </v>
      </c>
      <c r="E3" s="41" t="str">
        <f>VLOOKUP(A3,'счетчики на 31.12.23 1с'!B:C,2,0)</f>
        <v>20008051 Отопление ЖП ФАКТ </v>
      </c>
      <c r="F3" s="42">
        <f>VLOOKUP(A3,'счетчики на 30.09.23 в 1с'!B:D,3,0)</f>
        <v>11.284</v>
      </c>
      <c r="G3" s="42">
        <f>VLOOKUP(A3,'счетчики на 30.09.23 в 1с'!B:E,4,0)</f>
        <v>11.466</v>
      </c>
      <c r="H3" s="42">
        <f>VLOOKUP(A3,'ЛК с 01.09-31.12.23'!B:J,9,0)</f>
        <v>11.843</v>
      </c>
      <c r="I3" s="42" t="str">
        <f>VLOOKUP(A3,'ЛК с 01.09-31.12.23'!B:L,11,0)</f>
        <v>-</v>
      </c>
      <c r="J3" s="158">
        <v>12.518</v>
      </c>
      <c r="K3" s="158">
        <f>H3</f>
        <v>11.843</v>
      </c>
      <c r="L3" s="42">
        <f>K3-F3</f>
        <v>0.5589999999999993</v>
      </c>
      <c r="M3" s="42">
        <f>C3</f>
        <v>44.4</v>
      </c>
      <c r="N3" s="43"/>
      <c r="O3" s="42">
        <f aca="true" t="shared" si="0" ref="O3:O66">L3+N3</f>
        <v>0.5589999999999993</v>
      </c>
      <c r="P3" s="42">
        <f>K3</f>
        <v>11.843</v>
      </c>
    </row>
    <row r="4" spans="1:16" ht="14.25">
      <c r="A4" s="29" t="s">
        <v>163</v>
      </c>
      <c r="B4" s="40">
        <v>3</v>
      </c>
      <c r="C4" s="41">
        <f>VLOOKUP(A4,площадь!A:B,2,0)</f>
        <v>70</v>
      </c>
      <c r="D4" s="41" t="str">
        <f>VLOOKUP(A4,'счетчики на 30.09.23 в 1с'!B:C,2,0)</f>
        <v>20008290 Отопление ЖП ФАКТ </v>
      </c>
      <c r="E4" s="41" t="str">
        <f>VLOOKUP(A4,'счетчики на 31.12.23 1с'!B:C,2,0)</f>
        <v>20008290 Отопление ЖП ФАКТ </v>
      </c>
      <c r="F4" s="42">
        <f>VLOOKUP(A4,'счетчики на 30.09.23 в 1с'!B:D,3,0)</f>
        <v>16.447</v>
      </c>
      <c r="G4" s="42">
        <f>VLOOKUP(A4,'счетчики на 30.09.23 в 1с'!B:E,4,0)</f>
        <v>16.742</v>
      </c>
      <c r="H4" s="42">
        <f>VLOOKUP(A4,'ЛК с 01.09-31.12.23'!B:J,9,0)</f>
        <v>17.628</v>
      </c>
      <c r="I4" s="42" t="str">
        <f>VLOOKUP(A4,'ЛК с 01.09-31.12.23'!B:L,11,0)</f>
        <v>-</v>
      </c>
      <c r="J4" s="158">
        <v>18.58</v>
      </c>
      <c r="K4" s="158">
        <f>J4</f>
        <v>18.58</v>
      </c>
      <c r="L4" s="42">
        <f>K4-F4</f>
        <v>2.132999999999999</v>
      </c>
      <c r="M4" s="42">
        <f>C4</f>
        <v>70</v>
      </c>
      <c r="N4" s="43"/>
      <c r="O4" s="42">
        <f t="shared" si="0"/>
        <v>2.132999999999999</v>
      </c>
      <c r="P4" s="42">
        <f>K4</f>
        <v>18.58</v>
      </c>
    </row>
    <row r="5" spans="1:16" ht="14.25">
      <c r="A5" s="29" t="s">
        <v>179</v>
      </c>
      <c r="B5" s="40">
        <v>4</v>
      </c>
      <c r="C5" s="41">
        <f>VLOOKUP(A5,площадь!A:B,2,0)</f>
        <v>87.1</v>
      </c>
      <c r="D5" s="41" t="str">
        <f>VLOOKUP(A5,'счетчики на 30.09.23 в 1с'!B:C,2,0)</f>
        <v>1745319 Отопление ЖП ФАКТ </v>
      </c>
      <c r="E5" s="41" t="str">
        <f>VLOOKUP(A5,'счетчики на 31.12.23 1с'!B:C,2,0)</f>
        <v>23-071984 Отопление</v>
      </c>
      <c r="F5" s="42">
        <f>VLOOKUP(A5,'счетчики на 30.09.23 в 1с'!B:D,3,0)</f>
        <v>0</v>
      </c>
      <c r="G5" s="42">
        <f>VLOOKUP(A5,'счетчики на 30.09.23 в 1с'!B:E,4,0)</f>
        <v>0</v>
      </c>
      <c r="H5" s="42" t="str">
        <f>VLOOKUP(A5,'ЛК с 01.09-31.12.23'!B:J,9,0)</f>
        <v>-</v>
      </c>
      <c r="I5" s="42" t="str">
        <f>VLOOKUP(A5,'ЛК с 01.09-31.12.23'!B:L,11,0)</f>
        <v>-</v>
      </c>
      <c r="J5" s="158">
        <v>0.546</v>
      </c>
      <c r="K5" s="159"/>
      <c r="L5" s="43"/>
      <c r="M5" s="42"/>
      <c r="N5" s="43">
        <f>C5*$N$228</f>
        <v>1.9076043843643185</v>
      </c>
      <c r="O5" s="42">
        <f t="shared" si="0"/>
        <v>1.9076043843643185</v>
      </c>
      <c r="P5" s="42">
        <v>0</v>
      </c>
    </row>
    <row r="6" spans="1:16" ht="14.25">
      <c r="A6" s="29" t="s">
        <v>191</v>
      </c>
      <c r="B6" s="40">
        <v>5</v>
      </c>
      <c r="C6" s="41">
        <f>VLOOKUP(A6,площадь!A:B,2,0)</f>
        <v>44.4</v>
      </c>
      <c r="D6" s="41" t="str">
        <f>VLOOKUP(A6,'счетчики на 30.09.23 в 1с'!B:C,2,0)</f>
        <v>19014342 Отопление ЖП ФАКТ </v>
      </c>
      <c r="E6" s="41" t="str">
        <f>VLOOKUP(A6,'счетчики на 31.12.23 1с'!B:C,2,0)</f>
        <v>19014342 Отопление ЖП ФАКТ </v>
      </c>
      <c r="F6" s="42">
        <f>VLOOKUP(A6,'счетчики на 30.09.23 в 1с'!B:D,3,0)</f>
        <v>8.183</v>
      </c>
      <c r="G6" s="42">
        <f>VLOOKUP(A6,'счетчики на 30.09.23 в 1с'!B:E,4,0)</f>
        <v>8.296</v>
      </c>
      <c r="H6" s="42">
        <f>VLOOKUP(A6,'ЛК с 01.09-31.12.23'!B:J,9,0)</f>
        <v>8.753</v>
      </c>
      <c r="I6" s="42">
        <f>VLOOKUP(A6,'ЛК с 01.09-31.12.23'!B:L,11,0)</f>
        <v>9.269</v>
      </c>
      <c r="J6" s="158">
        <v>9.302</v>
      </c>
      <c r="K6" s="158">
        <f>J6</f>
        <v>9.302</v>
      </c>
      <c r="L6" s="42">
        <f>K6-F6</f>
        <v>1.1189999999999998</v>
      </c>
      <c r="M6" s="42">
        <f>C6</f>
        <v>44.4</v>
      </c>
      <c r="N6" s="43"/>
      <c r="O6" s="42">
        <f t="shared" si="0"/>
        <v>1.1189999999999998</v>
      </c>
      <c r="P6" s="42">
        <f>K6</f>
        <v>9.302</v>
      </c>
    </row>
    <row r="7" spans="1:16" ht="14.25">
      <c r="A7" s="29" t="s">
        <v>260</v>
      </c>
      <c r="B7" s="40">
        <v>6</v>
      </c>
      <c r="C7" s="41">
        <f>VLOOKUP(A7,площадь!A:B,2,0)</f>
        <v>44.4</v>
      </c>
      <c r="D7" s="41"/>
      <c r="E7" s="41"/>
      <c r="F7" s="42"/>
      <c r="G7" s="42"/>
      <c r="H7" s="42"/>
      <c r="I7" s="42"/>
      <c r="J7" s="158"/>
      <c r="K7" s="158"/>
      <c r="L7" s="42"/>
      <c r="M7" s="42"/>
      <c r="N7" s="43">
        <f aca="true" t="shared" si="1" ref="N7:N21">C7*$N$228</f>
        <v>0.9724183084474827</v>
      </c>
      <c r="O7" s="42">
        <f t="shared" si="0"/>
        <v>0.9724183084474827</v>
      </c>
      <c r="P7" s="42">
        <v>0</v>
      </c>
    </row>
    <row r="8" spans="1:16" ht="13.5" customHeight="1">
      <c r="A8" s="29" t="s">
        <v>264</v>
      </c>
      <c r="B8" s="40">
        <v>7</v>
      </c>
      <c r="C8" s="41">
        <f>VLOOKUP(A8,площадь!A:B,2,0)</f>
        <v>66.2</v>
      </c>
      <c r="D8" s="41"/>
      <c r="E8" s="41"/>
      <c r="F8" s="42"/>
      <c r="G8" s="42"/>
      <c r="H8" s="42"/>
      <c r="I8" s="42"/>
      <c r="J8" s="158"/>
      <c r="K8" s="158"/>
      <c r="L8" s="42"/>
      <c r="M8" s="42"/>
      <c r="N8" s="43">
        <f t="shared" si="1"/>
        <v>1.4498669373698954</v>
      </c>
      <c r="O8" s="42">
        <f t="shared" si="0"/>
        <v>1.4498669373698954</v>
      </c>
      <c r="P8" s="42">
        <v>0</v>
      </c>
    </row>
    <row r="9" spans="1:16" ht="14.25">
      <c r="A9" s="29" t="s">
        <v>299</v>
      </c>
      <c r="B9" s="40">
        <v>8</v>
      </c>
      <c r="C9" s="41">
        <f>VLOOKUP(A9,площадь!A:B,2,0)</f>
        <v>87.1</v>
      </c>
      <c r="D9" s="41" t="str">
        <f>VLOOKUP(A9,'счетчики на 30.09.23 в 1с'!B:C,2,0)</f>
        <v>1745055 Отопление ЖП ФАКТ </v>
      </c>
      <c r="E9" s="41" t="str">
        <f>VLOOKUP(A9,'счетчики на 31.12.23 1с'!B:C,2,0)</f>
        <v>070919 Отопление</v>
      </c>
      <c r="F9" s="42">
        <f>VLOOKUP(A9,'счетчики на 30.09.23 в 1с'!B:D,3,0)</f>
        <v>0</v>
      </c>
      <c r="G9" s="42">
        <f>VLOOKUP(A9,'счетчики на 30.09.23 в 1с'!B:E,4,0)</f>
        <v>0</v>
      </c>
      <c r="H9" s="42">
        <f>VLOOKUP(A9,'ЛК с 01.09-31.12.23'!B:J,9,0)</f>
        <v>0.001</v>
      </c>
      <c r="I9" s="42" t="str">
        <f>VLOOKUP(A9,'ЛК с 01.09-31.12.23'!B:L,11,0)</f>
        <v>-</v>
      </c>
      <c r="J9" s="158">
        <v>1.066</v>
      </c>
      <c r="K9" s="158"/>
      <c r="L9" s="42"/>
      <c r="M9" s="42"/>
      <c r="N9" s="43">
        <f t="shared" si="1"/>
        <v>1.9076043843643185</v>
      </c>
      <c r="O9" s="42">
        <f t="shared" si="0"/>
        <v>1.9076043843643185</v>
      </c>
      <c r="P9" s="42">
        <v>0</v>
      </c>
    </row>
    <row r="10" spans="1:16" ht="14.25">
      <c r="A10" s="29" t="s">
        <v>7</v>
      </c>
      <c r="B10" s="40">
        <v>9</v>
      </c>
      <c r="C10" s="41">
        <f>VLOOKUP(A10,площадь!A:B,2,0)</f>
        <v>44.4</v>
      </c>
      <c r="D10" s="41" t="str">
        <f>VLOOKUP(A10,'счетчики на 30.09.23 в 1с'!B:C,2,0)</f>
        <v>1745057 Отопление ЖП ФАКТ </v>
      </c>
      <c r="E10" s="41" t="str">
        <f>VLOOKUP(A10,'счетчики на 31.12.23 1с'!B:C,2,0)</f>
        <v>1745057 Отопление ЖП ФАКТ </v>
      </c>
      <c r="F10" s="42"/>
      <c r="G10" s="42"/>
      <c r="H10" s="42"/>
      <c r="I10" s="42"/>
      <c r="J10" s="158"/>
      <c r="K10" s="158"/>
      <c r="L10" s="42"/>
      <c r="M10" s="42"/>
      <c r="N10" s="43">
        <f t="shared" si="1"/>
        <v>0.9724183084474827</v>
      </c>
      <c r="O10" s="42">
        <f t="shared" si="0"/>
        <v>0.9724183084474827</v>
      </c>
      <c r="P10" s="42">
        <v>0</v>
      </c>
    </row>
    <row r="11" spans="1:16" ht="14.25">
      <c r="A11" s="29" t="s">
        <v>317</v>
      </c>
      <c r="B11" s="40">
        <v>10</v>
      </c>
      <c r="C11" s="41">
        <f>VLOOKUP(A11,площадь!A:B,2,0)</f>
        <v>44.4</v>
      </c>
      <c r="D11" s="41"/>
      <c r="E11" s="41"/>
      <c r="F11" s="42"/>
      <c r="G11" s="42"/>
      <c r="H11" s="42"/>
      <c r="I11" s="42"/>
      <c r="J11" s="158"/>
      <c r="K11" s="158"/>
      <c r="L11" s="42"/>
      <c r="M11" s="42"/>
      <c r="N11" s="43">
        <f t="shared" si="1"/>
        <v>0.9724183084474827</v>
      </c>
      <c r="O11" s="42">
        <f t="shared" si="0"/>
        <v>0.9724183084474827</v>
      </c>
      <c r="P11" s="42">
        <v>0</v>
      </c>
    </row>
    <row r="12" spans="1:16" ht="14.25">
      <c r="A12" s="29" t="s">
        <v>181</v>
      </c>
      <c r="B12" s="40">
        <v>11</v>
      </c>
      <c r="C12" s="41">
        <f>VLOOKUP(A12,площадь!A:B,2,0)</f>
        <v>66.2</v>
      </c>
      <c r="D12" s="41" t="str">
        <f>VLOOKUP(A12,'счетчики на 30.09.23 в 1с'!B:C,2,0)</f>
        <v>1745237 Отопление ЖП ФАКТ </v>
      </c>
      <c r="E12" s="41" t="str">
        <f>VLOOKUP(A12,'счетчики на 31.12.23 1с'!B:C,2,0)</f>
        <v>1745237 Отопление ЖП ФАКТ </v>
      </c>
      <c r="F12" s="42"/>
      <c r="G12" s="42"/>
      <c r="H12" s="42"/>
      <c r="I12" s="42"/>
      <c r="J12" s="158"/>
      <c r="K12" s="158"/>
      <c r="L12" s="42"/>
      <c r="M12" s="42"/>
      <c r="N12" s="43">
        <f t="shared" si="1"/>
        <v>1.4498669373698954</v>
      </c>
      <c r="O12" s="42">
        <f t="shared" si="0"/>
        <v>1.4498669373698954</v>
      </c>
      <c r="P12" s="42">
        <v>0</v>
      </c>
    </row>
    <row r="13" spans="1:16" ht="14.25">
      <c r="A13" s="29" t="s">
        <v>189</v>
      </c>
      <c r="B13" s="40">
        <v>12</v>
      </c>
      <c r="C13" s="41">
        <f>VLOOKUP(A13,площадь!A:B,2,0)</f>
        <v>87.1</v>
      </c>
      <c r="D13" s="41"/>
      <c r="E13" s="41"/>
      <c r="F13" s="42"/>
      <c r="G13" s="42"/>
      <c r="H13" s="42"/>
      <c r="I13" s="42"/>
      <c r="J13" s="158"/>
      <c r="K13" s="158"/>
      <c r="L13" s="42"/>
      <c r="M13" s="42"/>
      <c r="N13" s="43">
        <f t="shared" si="1"/>
        <v>1.9076043843643185</v>
      </c>
      <c r="O13" s="42">
        <f t="shared" si="0"/>
        <v>1.9076043843643185</v>
      </c>
      <c r="P13" s="42">
        <v>0</v>
      </c>
    </row>
    <row r="14" spans="1:16" ht="14.25">
      <c r="A14" s="29" t="s">
        <v>195</v>
      </c>
      <c r="B14" s="40">
        <v>13</v>
      </c>
      <c r="C14" s="41">
        <f>VLOOKUP(A14,площадь!A:B,2,0)</f>
        <v>44.4</v>
      </c>
      <c r="D14" s="41"/>
      <c r="E14" s="41"/>
      <c r="F14" s="42"/>
      <c r="G14" s="42"/>
      <c r="H14" s="42"/>
      <c r="I14" s="42"/>
      <c r="J14" s="158"/>
      <c r="K14" s="158"/>
      <c r="L14" s="42"/>
      <c r="M14" s="42"/>
      <c r="N14" s="43">
        <f t="shared" si="1"/>
        <v>0.9724183084474827</v>
      </c>
      <c r="O14" s="42">
        <f t="shared" si="0"/>
        <v>0.9724183084474827</v>
      </c>
      <c r="P14" s="42">
        <v>0</v>
      </c>
    </row>
    <row r="15" spans="1:16" ht="14.25">
      <c r="A15" s="29" t="s">
        <v>203</v>
      </c>
      <c r="B15" s="40">
        <v>14</v>
      </c>
      <c r="C15" s="41">
        <f>VLOOKUP(A15,площадь!A:B,2,0)</f>
        <v>44.4</v>
      </c>
      <c r="D15" s="41"/>
      <c r="E15" s="41"/>
      <c r="F15" s="42"/>
      <c r="G15" s="42"/>
      <c r="H15" s="42"/>
      <c r="I15" s="42"/>
      <c r="J15" s="158"/>
      <c r="K15" s="158"/>
      <c r="L15" s="42"/>
      <c r="M15" s="42"/>
      <c r="N15" s="43">
        <f t="shared" si="1"/>
        <v>0.9724183084474827</v>
      </c>
      <c r="O15" s="42">
        <f t="shared" si="0"/>
        <v>0.9724183084474827</v>
      </c>
      <c r="P15" s="42">
        <v>0</v>
      </c>
    </row>
    <row r="16" spans="1:16" ht="14.25">
      <c r="A16" s="29" t="s">
        <v>209</v>
      </c>
      <c r="B16" s="40">
        <v>15</v>
      </c>
      <c r="C16" s="41">
        <f>VLOOKUP(A16,площадь!A:B,2,0)</f>
        <v>66.2</v>
      </c>
      <c r="D16" s="41"/>
      <c r="E16" s="41"/>
      <c r="F16" s="42"/>
      <c r="G16" s="42"/>
      <c r="H16" s="42"/>
      <c r="I16" s="42"/>
      <c r="J16" s="158"/>
      <c r="K16" s="158"/>
      <c r="L16" s="42"/>
      <c r="M16" s="42"/>
      <c r="N16" s="43">
        <f t="shared" si="1"/>
        <v>1.4498669373698954</v>
      </c>
      <c r="O16" s="42">
        <f t="shared" si="0"/>
        <v>1.4498669373698954</v>
      </c>
      <c r="P16" s="42">
        <v>0</v>
      </c>
    </row>
    <row r="17" spans="1:16" ht="14.25">
      <c r="A17" s="29" t="s">
        <v>214</v>
      </c>
      <c r="B17" s="40">
        <v>16</v>
      </c>
      <c r="C17" s="41">
        <f>VLOOKUP(A17,площадь!A:B,2,0)</f>
        <v>87.1</v>
      </c>
      <c r="D17" s="41" t="str">
        <f>VLOOKUP(A17,'счетчики на 30.09.23 в 1с'!B:C,2,0)</f>
        <v>1745258 Отопление ЖП ФАКТ </v>
      </c>
      <c r="E17" s="41" t="str">
        <f>VLOOKUP(A17,'счетчики на 31.12.23 1с'!B:C,2,0)</f>
        <v>1745258 Отопление ЖП ФАКТ </v>
      </c>
      <c r="F17" s="42"/>
      <c r="G17" s="42"/>
      <c r="H17" s="42"/>
      <c r="I17" s="42"/>
      <c r="J17" s="158"/>
      <c r="K17" s="158"/>
      <c r="L17" s="42"/>
      <c r="M17" s="42"/>
      <c r="N17" s="43">
        <f t="shared" si="1"/>
        <v>1.9076043843643185</v>
      </c>
      <c r="O17" s="42">
        <f t="shared" si="0"/>
        <v>1.9076043843643185</v>
      </c>
      <c r="P17" s="42">
        <v>0</v>
      </c>
    </row>
    <row r="18" spans="1:16" ht="14.25">
      <c r="A18" s="29" t="s">
        <v>216</v>
      </c>
      <c r="B18" s="40">
        <v>17</v>
      </c>
      <c r="C18" s="41">
        <f>VLOOKUP(A18,площадь!A:B,2,0)</f>
        <v>44.4</v>
      </c>
      <c r="D18" s="41"/>
      <c r="E18" s="41"/>
      <c r="F18" s="42"/>
      <c r="G18" s="42"/>
      <c r="H18" s="42"/>
      <c r="I18" s="42"/>
      <c r="J18" s="158"/>
      <c r="K18" s="158"/>
      <c r="L18" s="42"/>
      <c r="M18" s="42"/>
      <c r="N18" s="43">
        <f t="shared" si="1"/>
        <v>0.9724183084474827</v>
      </c>
      <c r="O18" s="42">
        <f t="shared" si="0"/>
        <v>0.9724183084474827</v>
      </c>
      <c r="P18" s="42">
        <v>0</v>
      </c>
    </row>
    <row r="19" spans="1:16" ht="14.25">
      <c r="A19" s="29" t="s">
        <v>230</v>
      </c>
      <c r="B19" s="40">
        <v>18</v>
      </c>
      <c r="C19" s="41">
        <f>VLOOKUP(A19,площадь!A:B,2,0)</f>
        <v>44.4</v>
      </c>
      <c r="D19" s="41"/>
      <c r="E19" s="41"/>
      <c r="F19" s="42"/>
      <c r="G19" s="42"/>
      <c r="H19" s="42"/>
      <c r="I19" s="42"/>
      <c r="J19" s="158"/>
      <c r="K19" s="158"/>
      <c r="L19" s="42"/>
      <c r="M19" s="42"/>
      <c r="N19" s="43">
        <f t="shared" si="1"/>
        <v>0.9724183084474827</v>
      </c>
      <c r="O19" s="42">
        <f t="shared" si="0"/>
        <v>0.9724183084474827</v>
      </c>
      <c r="P19" s="42">
        <v>0</v>
      </c>
    </row>
    <row r="20" spans="1:16" ht="14.25">
      <c r="A20" s="29" t="s">
        <v>269</v>
      </c>
      <c r="B20" s="40">
        <v>19</v>
      </c>
      <c r="C20" s="41">
        <f>VLOOKUP(A20,площадь!A:B,2,0)</f>
        <v>66.2</v>
      </c>
      <c r="D20" s="41" t="str">
        <f>VLOOKUP(A20,'счетчики на 30.09.23 в 1с'!B:C,2,0)</f>
        <v>1745312 Отопление ЖП ФАКТ </v>
      </c>
      <c r="E20" s="41" t="str">
        <f>VLOOKUP(A20,'счетчики на 31.12.23 1с'!B:C,2,0)</f>
        <v>073963 Отопление ПУ</v>
      </c>
      <c r="F20" s="42">
        <f>VLOOKUP(A20,'счетчики на 30.09.23 в 1с'!B:D,3,0)</f>
        <v>0</v>
      </c>
      <c r="G20" s="42">
        <f>VLOOKUP(A20,'счетчики на 30.09.23 в 1с'!B:E,4,0)</f>
        <v>0</v>
      </c>
      <c r="H20" s="42" t="str">
        <f>VLOOKUP(A20,'ЛК с 01.09-31.12.23'!B:J,9,0)</f>
        <v>-</v>
      </c>
      <c r="I20" s="42">
        <f>VLOOKUP(A20,'ЛК с 01.09-31.12.23'!B:L,11,0)</f>
        <v>0.001</v>
      </c>
      <c r="J20" s="158">
        <v>0.131</v>
      </c>
      <c r="K20" s="158"/>
      <c r="L20" s="42"/>
      <c r="M20" s="43"/>
      <c r="N20" s="43">
        <f t="shared" si="1"/>
        <v>1.4498669373698954</v>
      </c>
      <c r="O20" s="42">
        <f t="shared" si="0"/>
        <v>1.4498669373698954</v>
      </c>
      <c r="P20" s="42">
        <v>0</v>
      </c>
    </row>
    <row r="21" spans="1:16" ht="14.25">
      <c r="A21" s="29" t="s">
        <v>277</v>
      </c>
      <c r="B21" s="40">
        <v>20</v>
      </c>
      <c r="C21" s="41">
        <f>VLOOKUP(A21,площадь!A:B,2,0)</f>
        <v>87.1</v>
      </c>
      <c r="D21" s="41"/>
      <c r="E21" s="41"/>
      <c r="F21" s="42"/>
      <c r="G21" s="42"/>
      <c r="H21" s="42"/>
      <c r="I21" s="42"/>
      <c r="J21" s="158"/>
      <c r="K21" s="158"/>
      <c r="L21" s="42"/>
      <c r="M21" s="42"/>
      <c r="N21" s="43">
        <f t="shared" si="1"/>
        <v>1.9076043843643185</v>
      </c>
      <c r="O21" s="42">
        <f t="shared" si="0"/>
        <v>1.9076043843643185</v>
      </c>
      <c r="P21" s="42">
        <v>0</v>
      </c>
    </row>
    <row r="22" spans="1:16" ht="14.25">
      <c r="A22" s="29" t="s">
        <v>151</v>
      </c>
      <c r="B22" s="40">
        <v>21</v>
      </c>
      <c r="C22" s="41">
        <f>VLOOKUP(A22,площадь!A:B,2,0)</f>
        <v>44.4</v>
      </c>
      <c r="D22" s="41" t="str">
        <f>VLOOKUP(A22,'счетчики на 30.09.23 в 1с'!B:C,2,0)</f>
        <v>1745320 Отопление ЖП ФАКТ </v>
      </c>
      <c r="E22" s="41" t="str">
        <f>VLOOKUP(A22,'счетчики на 31.12.23 1с'!B:C,2,0)</f>
        <v>071985 Отопление ПУ</v>
      </c>
      <c r="F22" s="42">
        <v>12.052</v>
      </c>
      <c r="G22" s="42">
        <v>12.052</v>
      </c>
      <c r="H22" s="42">
        <v>12.052</v>
      </c>
      <c r="I22" s="42">
        <f>VLOOKUP(A22,'ЛК с 01.09-31.12.23'!B:L,11,0)</f>
        <v>0.001</v>
      </c>
      <c r="J22" s="158">
        <v>0.1</v>
      </c>
      <c r="K22" s="158">
        <f>H22</f>
        <v>12.052</v>
      </c>
      <c r="L22" s="42">
        <f>K22-F22</f>
        <v>0</v>
      </c>
      <c r="M22" s="42">
        <f>C22</f>
        <v>44.4</v>
      </c>
      <c r="N22" s="42"/>
      <c r="O22" s="42">
        <f t="shared" si="0"/>
        <v>0</v>
      </c>
      <c r="P22" s="42">
        <f>K22</f>
        <v>12.052</v>
      </c>
    </row>
    <row r="23" spans="1:16" ht="14.25">
      <c r="A23" s="29" t="s">
        <v>153</v>
      </c>
      <c r="B23" s="40">
        <v>22</v>
      </c>
      <c r="C23" s="41">
        <f>VLOOKUP(A23,площадь!A:B,2,0)</f>
        <v>44.4</v>
      </c>
      <c r="D23" s="41" t="str">
        <f>VLOOKUP(A23,'счетчики на 30.09.23 в 1с'!B:C,2,0)</f>
        <v>1745308 Отопление ЖП ФАКТ </v>
      </c>
      <c r="E23" s="41" t="str">
        <f>VLOOKUP(A23,'счетчики на 31.12.23 1с'!B:C,2,0)</f>
        <v>071988 Отопление ПУ</v>
      </c>
      <c r="F23" s="42">
        <v>15.492</v>
      </c>
      <c r="G23" s="42">
        <f>VLOOKUP(A23,'счетчики на 30.09.23 в 1с'!B:E,4,0)</f>
        <v>0</v>
      </c>
      <c r="H23" s="42">
        <v>16.073</v>
      </c>
      <c r="I23" s="42">
        <f>VLOOKUP(A23,'ЛК с 01.09-31.12.23'!B:L,11,0)</f>
        <v>0.001</v>
      </c>
      <c r="J23" s="158">
        <v>0.393</v>
      </c>
      <c r="K23" s="158">
        <f>H23</f>
        <v>16.073</v>
      </c>
      <c r="L23" s="42">
        <f>K23-F23</f>
        <v>0.5809999999999995</v>
      </c>
      <c r="M23" s="42">
        <f>C23</f>
        <v>44.4</v>
      </c>
      <c r="N23" s="42"/>
      <c r="O23" s="42">
        <f t="shared" si="0"/>
        <v>0.5809999999999995</v>
      </c>
      <c r="P23" s="42">
        <f>K23</f>
        <v>16.073</v>
      </c>
    </row>
    <row r="24" spans="1:16" ht="14.25">
      <c r="A24" s="29" t="s">
        <v>161</v>
      </c>
      <c r="B24" s="40">
        <v>23</v>
      </c>
      <c r="C24" s="41">
        <f>VLOOKUP(A24,площадь!A:B,2,0)</f>
        <v>66.2</v>
      </c>
      <c r="D24" s="41" t="str">
        <f>VLOOKUP(A24,'счетчики на 30.09.23 в 1с'!B:C,2,0)</f>
        <v>1748194 Отопление ЖП ФАКТ </v>
      </c>
      <c r="E24" s="41" t="str">
        <f>VLOOKUP(A24,'счетчики на 31.12.23 1с'!B:C,2,0)</f>
        <v>1748194 Отопление ЖП ФАКТ </v>
      </c>
      <c r="F24" s="42">
        <f>VLOOKUP(A24,'счетчики на 30.09.23 в 1с'!B:D,3,0)</f>
        <v>31.989</v>
      </c>
      <c r="G24" s="42">
        <f>VLOOKUP(A24,'счетчики на 30.09.23 в 1с'!B:E,4,0)</f>
        <v>0</v>
      </c>
      <c r="H24" s="42">
        <f>VLOOKUP(A24,'ЛК с 01.09-31.12.23'!B:J,9,0)</f>
        <v>32.776</v>
      </c>
      <c r="I24" s="42" t="str">
        <f>VLOOKUP(A24,'ЛК с 01.09-31.12.23'!B:L,11,0)</f>
        <v>-</v>
      </c>
      <c r="J24" s="158">
        <v>33.759</v>
      </c>
      <c r="K24" s="158">
        <f>J24</f>
        <v>33.759</v>
      </c>
      <c r="L24" s="42">
        <f>K24-F24</f>
        <v>1.7699999999999996</v>
      </c>
      <c r="M24" s="42">
        <f>C24</f>
        <v>66.2</v>
      </c>
      <c r="N24" s="43"/>
      <c r="O24" s="42">
        <f t="shared" si="0"/>
        <v>1.7699999999999996</v>
      </c>
      <c r="P24" s="42">
        <f>K24</f>
        <v>33.759</v>
      </c>
    </row>
    <row r="25" spans="1:16" ht="14.25">
      <c r="A25" s="29" t="s">
        <v>165</v>
      </c>
      <c r="B25" s="40">
        <v>24</v>
      </c>
      <c r="C25" s="41">
        <f>VLOOKUP(A25,площадь!A:B,2,0)</f>
        <v>87.1</v>
      </c>
      <c r="D25" s="41" t="str">
        <f>VLOOKUP(A25,'счетчики на 30.09.23 в 1с'!B:C,2,0)</f>
        <v>1745328 Отопление ЖП ФАКТ </v>
      </c>
      <c r="E25" s="41" t="str">
        <f>VLOOKUP(A25,'счетчики на 31.12.23 1с'!B:C,2,0)</f>
        <v>1745328 Отопление ЖП ФАКТ </v>
      </c>
      <c r="F25" s="42"/>
      <c r="G25" s="42"/>
      <c r="H25" s="42"/>
      <c r="I25" s="42"/>
      <c r="J25" s="158"/>
      <c r="K25" s="158"/>
      <c r="L25" s="42"/>
      <c r="M25" s="42"/>
      <c r="N25" s="43">
        <f>C25*$N$228</f>
        <v>1.9076043843643185</v>
      </c>
      <c r="O25" s="42">
        <f t="shared" si="0"/>
        <v>1.9076043843643185</v>
      </c>
      <c r="P25" s="42">
        <v>0</v>
      </c>
    </row>
    <row r="26" spans="1:16" ht="14.25">
      <c r="A26" s="29" t="s">
        <v>232</v>
      </c>
      <c r="B26" s="40">
        <v>25</v>
      </c>
      <c r="C26" s="41">
        <f>VLOOKUP(A26,площадь!A:B,2,0)</f>
        <v>44.4</v>
      </c>
      <c r="D26" s="41" t="str">
        <f>VLOOKUP(A26,'счетчики на 30.09.23 в 1с'!B:C,2,0)</f>
        <v>1749786 Отопление ЖП ФАКТ </v>
      </c>
      <c r="E26" s="41" t="str">
        <f>VLOOKUP(A26,'счетчики на 31.12.23 1с'!B:C,2,0)</f>
        <v>1749786 Отопление ЖП ФАКТ </v>
      </c>
      <c r="F26" s="42">
        <f>VLOOKUP(A26,'счетчики на 30.09.23 в 1с'!B:D,3,0)</f>
        <v>6.574</v>
      </c>
      <c r="G26" s="42">
        <f>VLOOKUP(A26,'счетчики на 30.09.23 в 1с'!B:E,4,0)</f>
        <v>6.726</v>
      </c>
      <c r="H26" s="42">
        <f>VLOOKUP(A26,'ЛК с 01.09-31.12.23'!B:J,9,0)</f>
        <v>7.194</v>
      </c>
      <c r="I26" s="42" t="str">
        <f>VLOOKUP(A26,'ЛК с 01.09-31.12.23'!B:L,11,0)</f>
        <v>-</v>
      </c>
      <c r="J26" s="158" t="s">
        <v>854</v>
      </c>
      <c r="K26" s="158">
        <f>H26</f>
        <v>7.194</v>
      </c>
      <c r="L26" s="42">
        <f>K26-F26</f>
        <v>0.6200000000000001</v>
      </c>
      <c r="M26" s="42">
        <f>C26</f>
        <v>44.4</v>
      </c>
      <c r="N26" s="43"/>
      <c r="O26" s="42">
        <f t="shared" si="0"/>
        <v>0.6200000000000001</v>
      </c>
      <c r="P26" s="42">
        <f>K26</f>
        <v>7.194</v>
      </c>
    </row>
    <row r="27" spans="1:16" ht="14.25">
      <c r="A27" s="29" t="s">
        <v>177</v>
      </c>
      <c r="B27" s="40">
        <v>26</v>
      </c>
      <c r="C27" s="41">
        <f>VLOOKUP(A27,площадь!A:B,2,0)</f>
        <v>44.4</v>
      </c>
      <c r="D27" s="41" t="str">
        <f>VLOOKUP(A27,'счетчики на 30.09.23 в 1с'!B:C,2,0)</f>
        <v>1745047 Отопление ЖП ФАКТ</v>
      </c>
      <c r="E27" s="41" t="str">
        <f>VLOOKUP(A27,'счетчики на 31.12.23 1с'!B:C,2,0)</f>
        <v>1745047 Отопление ЖП ФАКТ</v>
      </c>
      <c r="F27" s="42">
        <f>VLOOKUP(A27,'счетчики на 30.09.23 в 1с'!B:D,3,0)</f>
        <v>17.753</v>
      </c>
      <c r="G27" s="42">
        <f>VLOOKUP(A27,'счетчики на 30.09.23 в 1с'!B:E,4,0)</f>
        <v>17.753</v>
      </c>
      <c r="H27" s="42">
        <f>VLOOKUP(A27,'ЛК с 01.09-31.12.23'!B:J,9,0)</f>
        <v>18.161</v>
      </c>
      <c r="I27" s="42" t="str">
        <f>VLOOKUP(A27,'ЛК с 01.09-31.12.23'!B:L,11,0)</f>
        <v>-</v>
      </c>
      <c r="J27" s="158" t="s">
        <v>854</v>
      </c>
      <c r="K27" s="158">
        <f>H27</f>
        <v>18.161</v>
      </c>
      <c r="L27" s="42">
        <f>K27-F27</f>
        <v>0.40800000000000125</v>
      </c>
      <c r="M27" s="42">
        <f>C27</f>
        <v>44.4</v>
      </c>
      <c r="N27" s="43"/>
      <c r="O27" s="42">
        <f t="shared" si="0"/>
        <v>0.40800000000000125</v>
      </c>
      <c r="P27" s="42">
        <f>K27</f>
        <v>18.161</v>
      </c>
    </row>
    <row r="28" spans="1:16" ht="14.25">
      <c r="A28" s="29" t="s">
        <v>187</v>
      </c>
      <c r="B28" s="40">
        <v>27</v>
      </c>
      <c r="C28" s="41">
        <f>VLOOKUP(A28,площадь!A:B,2,0)</f>
        <v>66.2</v>
      </c>
      <c r="D28" s="41" t="str">
        <f>VLOOKUP(A28,'счетчики на 30.09.23 в 1с'!B:C,2,0)</f>
        <v>1745177 Отопление ЖП ФАКТ </v>
      </c>
      <c r="E28" s="41" t="str">
        <f>VLOOKUP(A28,'счетчики на 31.12.23 1с'!B:C,2,0)</f>
        <v>071978 Отопление ПУ</v>
      </c>
      <c r="F28" s="42">
        <v>47</v>
      </c>
      <c r="G28" s="42">
        <f>VLOOKUP(A28,'счетчики на 30.09.23 в 1с'!B:E,4,0)</f>
        <v>0</v>
      </c>
      <c r="H28" s="42">
        <v>48</v>
      </c>
      <c r="I28" s="42">
        <f>VLOOKUP(A28,'ЛК с 01.09-31.12.23'!B:L,11,0)</f>
        <v>0.001</v>
      </c>
      <c r="J28" s="158" t="s">
        <v>854</v>
      </c>
      <c r="K28" s="158">
        <f>H28</f>
        <v>48</v>
      </c>
      <c r="L28" s="42">
        <f>K28-F28</f>
        <v>1</v>
      </c>
      <c r="M28" s="42">
        <f>C28</f>
        <v>66.2</v>
      </c>
      <c r="N28" s="42"/>
      <c r="O28" s="42">
        <f t="shared" si="0"/>
        <v>1</v>
      </c>
      <c r="P28" s="42">
        <f>K28</f>
        <v>48</v>
      </c>
    </row>
    <row r="29" spans="1:16" ht="14.25">
      <c r="A29" s="29" t="s">
        <v>236</v>
      </c>
      <c r="B29" s="40">
        <v>28</v>
      </c>
      <c r="C29" s="41">
        <f>VLOOKUP(A29,площадь!A:B,2,0)</f>
        <v>87.1</v>
      </c>
      <c r="D29" s="41"/>
      <c r="E29" s="41"/>
      <c r="F29" s="42"/>
      <c r="G29" s="42"/>
      <c r="H29" s="42"/>
      <c r="I29" s="42"/>
      <c r="J29" s="158"/>
      <c r="K29" s="158"/>
      <c r="L29" s="42"/>
      <c r="M29" s="42"/>
      <c r="N29" s="43">
        <f aca="true" t="shared" si="2" ref="N29:N39">C29*$N$228</f>
        <v>1.9076043843643185</v>
      </c>
      <c r="O29" s="42">
        <f t="shared" si="0"/>
        <v>1.9076043843643185</v>
      </c>
      <c r="P29" s="42">
        <v>0</v>
      </c>
    </row>
    <row r="30" spans="1:16" ht="14.25">
      <c r="A30" s="29" t="s">
        <v>238</v>
      </c>
      <c r="B30" s="40">
        <v>29</v>
      </c>
      <c r="C30" s="41">
        <f>VLOOKUP(A30,площадь!A:B,2,0)</f>
        <v>44.4</v>
      </c>
      <c r="D30" s="41"/>
      <c r="E30" s="41"/>
      <c r="F30" s="42"/>
      <c r="G30" s="42"/>
      <c r="H30" s="42"/>
      <c r="I30" s="42"/>
      <c r="J30" s="158"/>
      <c r="K30" s="158"/>
      <c r="L30" s="42"/>
      <c r="M30" s="42"/>
      <c r="N30" s="43">
        <f t="shared" si="2"/>
        <v>0.9724183084474827</v>
      </c>
      <c r="O30" s="42">
        <f t="shared" si="0"/>
        <v>0.9724183084474827</v>
      </c>
      <c r="P30" s="42">
        <v>0</v>
      </c>
    </row>
    <row r="31" spans="1:16" ht="14.25">
      <c r="A31" s="29" t="s">
        <v>240</v>
      </c>
      <c r="B31" s="40">
        <v>30</v>
      </c>
      <c r="C31" s="41">
        <f>VLOOKUP(A31,площадь!A:B,2,0)</f>
        <v>44.4</v>
      </c>
      <c r="D31" s="41"/>
      <c r="E31" s="41"/>
      <c r="F31" s="42"/>
      <c r="G31" s="42"/>
      <c r="H31" s="42"/>
      <c r="I31" s="42"/>
      <c r="J31" s="158"/>
      <c r="K31" s="158"/>
      <c r="L31" s="42"/>
      <c r="M31" s="42"/>
      <c r="N31" s="43">
        <f t="shared" si="2"/>
        <v>0.9724183084474827</v>
      </c>
      <c r="O31" s="42">
        <f t="shared" si="0"/>
        <v>0.9724183084474827</v>
      </c>
      <c r="P31" s="42">
        <v>0</v>
      </c>
    </row>
    <row r="32" spans="1:16" ht="14.25">
      <c r="A32" s="29" t="s">
        <v>137</v>
      </c>
      <c r="B32" s="40">
        <v>31</v>
      </c>
      <c r="C32" s="41">
        <f>VLOOKUP(A32,площадь!A:B,2,0)</f>
        <v>66.2</v>
      </c>
      <c r="D32" s="41"/>
      <c r="E32" s="41"/>
      <c r="F32" s="42"/>
      <c r="G32" s="42"/>
      <c r="H32" s="42"/>
      <c r="I32" s="42"/>
      <c r="J32" s="158"/>
      <c r="K32" s="158"/>
      <c r="L32" s="42"/>
      <c r="M32" s="42"/>
      <c r="N32" s="43">
        <f t="shared" si="2"/>
        <v>1.4498669373698954</v>
      </c>
      <c r="O32" s="42">
        <f t="shared" si="0"/>
        <v>1.4498669373698954</v>
      </c>
      <c r="P32" s="42">
        <v>0</v>
      </c>
    </row>
    <row r="33" spans="1:16" ht="14.25">
      <c r="A33" s="29" t="s">
        <v>155</v>
      </c>
      <c r="B33" s="40">
        <v>32</v>
      </c>
      <c r="C33" s="41">
        <f>VLOOKUP(A33,площадь!A:B,2,0)</f>
        <v>87.1</v>
      </c>
      <c r="D33" s="41" t="str">
        <f>VLOOKUP(A33,'счетчики на 30.09.23 в 1с'!B:C,2,0)</f>
        <v>21002839 Отопление ЖП ФАКТ </v>
      </c>
      <c r="E33" s="41" t="str">
        <f>VLOOKUP(A33,'счетчики на 31.12.23 1с'!B:C,2,0)</f>
        <v>21002839 Отопление ЖП ФАКТ </v>
      </c>
      <c r="F33" s="42"/>
      <c r="G33" s="42"/>
      <c r="H33" s="42"/>
      <c r="I33" s="42"/>
      <c r="J33" s="158"/>
      <c r="K33" s="158"/>
      <c r="L33" s="42"/>
      <c r="M33" s="42"/>
      <c r="N33" s="43">
        <f t="shared" si="2"/>
        <v>1.9076043843643185</v>
      </c>
      <c r="O33" s="42">
        <f t="shared" si="0"/>
        <v>1.9076043843643185</v>
      </c>
      <c r="P33" s="42">
        <v>0</v>
      </c>
    </row>
    <row r="34" spans="1:16" ht="14.25">
      <c r="A34" s="29" t="s">
        <v>171</v>
      </c>
      <c r="B34" s="40">
        <v>33</v>
      </c>
      <c r="C34" s="41">
        <f>VLOOKUP(A34,площадь!A:B,2,0)</f>
        <v>44.4</v>
      </c>
      <c r="D34" s="41"/>
      <c r="E34" s="41"/>
      <c r="F34" s="42"/>
      <c r="G34" s="42"/>
      <c r="H34" s="42"/>
      <c r="I34" s="42"/>
      <c r="J34" s="158"/>
      <c r="K34" s="158"/>
      <c r="L34" s="42"/>
      <c r="M34" s="42"/>
      <c r="N34" s="43">
        <f t="shared" si="2"/>
        <v>0.9724183084474827</v>
      </c>
      <c r="O34" s="42">
        <f t="shared" si="0"/>
        <v>0.9724183084474827</v>
      </c>
      <c r="P34" s="42">
        <v>0</v>
      </c>
    </row>
    <row r="35" spans="1:16" ht="14.25">
      <c r="A35" s="29" t="s">
        <v>173</v>
      </c>
      <c r="B35" s="40">
        <v>34</v>
      </c>
      <c r="C35" s="41">
        <f>VLOOKUP(A35,площадь!A:B,2,0)</f>
        <v>44.4</v>
      </c>
      <c r="D35" s="41"/>
      <c r="E35" s="41"/>
      <c r="F35" s="42"/>
      <c r="G35" s="42"/>
      <c r="H35" s="42"/>
      <c r="I35" s="42"/>
      <c r="J35" s="158"/>
      <c r="K35" s="158"/>
      <c r="L35" s="42"/>
      <c r="M35" s="42"/>
      <c r="N35" s="43">
        <f t="shared" si="2"/>
        <v>0.9724183084474827</v>
      </c>
      <c r="O35" s="42">
        <f t="shared" si="0"/>
        <v>0.9724183084474827</v>
      </c>
      <c r="P35" s="42">
        <v>0</v>
      </c>
    </row>
    <row r="36" spans="1:16" ht="14.25">
      <c r="A36" s="29" t="s">
        <v>197</v>
      </c>
      <c r="B36" s="40">
        <v>35</v>
      </c>
      <c r="C36" s="41">
        <f>VLOOKUP(A36,площадь!A:B,2,0)</f>
        <v>66.2</v>
      </c>
      <c r="D36" s="41" t="str">
        <f>VLOOKUP(A36,'счетчики на 30.09.23 в 1с'!B:C,2,0)</f>
        <v>21002840 Отопление ЖП ФАКТ </v>
      </c>
      <c r="E36" s="41" t="str">
        <f>VLOOKUP(A36,'счетчики на 31.12.23 1с'!B:C,2,0)</f>
        <v>21002840 Отопление ЖП ФАКТ </v>
      </c>
      <c r="F36" s="42"/>
      <c r="G36" s="42"/>
      <c r="H36" s="42"/>
      <c r="I36" s="42"/>
      <c r="J36" s="158"/>
      <c r="K36" s="158"/>
      <c r="L36" s="42"/>
      <c r="M36" s="42"/>
      <c r="N36" s="43">
        <f t="shared" si="2"/>
        <v>1.4498669373698954</v>
      </c>
      <c r="O36" s="42">
        <f t="shared" si="0"/>
        <v>1.4498669373698954</v>
      </c>
      <c r="P36" s="42">
        <v>0</v>
      </c>
    </row>
    <row r="37" spans="1:16" ht="14.25">
      <c r="A37" s="29" t="s">
        <v>201</v>
      </c>
      <c r="B37" s="40">
        <v>36</v>
      </c>
      <c r="C37" s="41">
        <f>VLOOKUP(A37,площадь!A:B,2,0)</f>
        <v>87.1</v>
      </c>
      <c r="D37" s="41"/>
      <c r="E37" s="41"/>
      <c r="F37" s="42"/>
      <c r="G37" s="42"/>
      <c r="H37" s="42"/>
      <c r="I37" s="42"/>
      <c r="J37" s="158"/>
      <c r="K37" s="158"/>
      <c r="L37" s="42"/>
      <c r="M37" s="42"/>
      <c r="N37" s="43">
        <f t="shared" si="2"/>
        <v>1.9076043843643185</v>
      </c>
      <c r="O37" s="42">
        <f t="shared" si="0"/>
        <v>1.9076043843643185</v>
      </c>
      <c r="P37" s="42">
        <v>0</v>
      </c>
    </row>
    <row r="38" spans="1:16" ht="14.25">
      <c r="A38" s="29" t="s">
        <v>242</v>
      </c>
      <c r="B38" s="40">
        <v>37</v>
      </c>
      <c r="C38" s="41">
        <f>VLOOKUP(A38,площадь!A:B,2,0)</f>
        <v>44.4</v>
      </c>
      <c r="D38" s="41"/>
      <c r="E38" s="41"/>
      <c r="F38" s="42"/>
      <c r="G38" s="42"/>
      <c r="H38" s="42"/>
      <c r="I38" s="42"/>
      <c r="J38" s="158"/>
      <c r="K38" s="158"/>
      <c r="L38" s="42"/>
      <c r="M38" s="42"/>
      <c r="N38" s="43">
        <f t="shared" si="2"/>
        <v>0.9724183084474827</v>
      </c>
      <c r="O38" s="42">
        <f t="shared" si="0"/>
        <v>0.9724183084474827</v>
      </c>
      <c r="P38" s="42">
        <v>0</v>
      </c>
    </row>
    <row r="39" spans="1:16" ht="14.25">
      <c r="A39" s="29" t="s">
        <v>246</v>
      </c>
      <c r="B39" s="40">
        <v>38</v>
      </c>
      <c r="C39" s="41">
        <f>VLOOKUP(A39,площадь!A:B,2,0)</f>
        <v>44.4</v>
      </c>
      <c r="D39" s="41"/>
      <c r="E39" s="41"/>
      <c r="F39" s="42"/>
      <c r="G39" s="42"/>
      <c r="H39" s="42"/>
      <c r="I39" s="42"/>
      <c r="J39" s="158"/>
      <c r="K39" s="158"/>
      <c r="L39" s="42"/>
      <c r="M39" s="42"/>
      <c r="N39" s="43">
        <f t="shared" si="2"/>
        <v>0.9724183084474827</v>
      </c>
      <c r="O39" s="42">
        <f t="shared" si="0"/>
        <v>0.9724183084474827</v>
      </c>
      <c r="P39" s="42">
        <v>0</v>
      </c>
    </row>
    <row r="40" spans="1:16" ht="14.25">
      <c r="A40" s="29" t="s">
        <v>275</v>
      </c>
      <c r="B40" s="40">
        <v>39</v>
      </c>
      <c r="C40" s="41">
        <f>VLOOKUP(A40,площадь!A:B,2,0)</f>
        <v>66.2</v>
      </c>
      <c r="D40" s="41" t="str">
        <f>VLOOKUP(A40,'счетчики на 30.09.23 в 1с'!B:C,2,0)</f>
        <v>133461 Отопление ПУ</v>
      </c>
      <c r="E40" s="41" t="str">
        <f>VLOOKUP(A40,'счетчики на 31.12.23 1с'!B:C,2,0)</f>
        <v>133461 Отопление ПУ</v>
      </c>
      <c r="F40" s="42">
        <f>VLOOKUP(A40,'счетчики на 30.09.23 в 1с'!B:D,3,0)</f>
        <v>4.9</v>
      </c>
      <c r="G40" s="42">
        <f>VLOOKUP(A40,'счетчики на 30.09.23 в 1с'!B:E,4,0)</f>
        <v>5.1</v>
      </c>
      <c r="H40" s="42" t="str">
        <f>VLOOKUP(A40,'ЛК с 01.09-31.12.23'!B:J,9,0)</f>
        <v>-</v>
      </c>
      <c r="I40" s="42" t="str">
        <f>VLOOKUP(A40,'ЛК с 01.09-31.12.23'!B:L,11,0)</f>
        <v>-</v>
      </c>
      <c r="J40" s="158">
        <v>6.164</v>
      </c>
      <c r="K40" s="158">
        <f>J40</f>
        <v>6.164</v>
      </c>
      <c r="L40" s="42">
        <f>K40-F40</f>
        <v>1.2639999999999993</v>
      </c>
      <c r="M40" s="42">
        <f>C40</f>
        <v>66.2</v>
      </c>
      <c r="N40" s="43"/>
      <c r="O40" s="42">
        <f t="shared" si="0"/>
        <v>1.2639999999999993</v>
      </c>
      <c r="P40" s="42">
        <f>K40</f>
        <v>6.164</v>
      </c>
    </row>
    <row r="41" spans="1:16" ht="14.25">
      <c r="A41" s="29" t="s">
        <v>285</v>
      </c>
      <c r="B41" s="40">
        <v>40</v>
      </c>
      <c r="C41" s="41">
        <f>VLOOKUP(A41,площадь!A:B,2,0)</f>
        <v>87.1</v>
      </c>
      <c r="D41" s="41" t="str">
        <f>VLOOKUP(A41,'счетчики на 30.09.23 в 1с'!B:C,2,0)</f>
        <v>1745303 Отопление ЖП ФАКТ </v>
      </c>
      <c r="E41" s="41" t="str">
        <f>VLOOKUP(A41,'счетчики на 31.12.23 1с'!B:C,2,0)</f>
        <v>23-070917 Отопление</v>
      </c>
      <c r="F41" s="42">
        <f>VLOOKUP(A41,'счетчики на 30.09.23 в 1с'!B:D,3,0)</f>
        <v>0</v>
      </c>
      <c r="G41" s="42">
        <f>VLOOKUP(A41,'счетчики на 30.09.23 в 1с'!B:E,4,0)</f>
        <v>0</v>
      </c>
      <c r="H41" s="42">
        <f>VLOOKUP(A41,'ЛК с 01.09-31.12.23'!B:J,9,0)</f>
        <v>67.09</v>
      </c>
      <c r="I41" s="42" t="str">
        <f>VLOOKUP(A41,'ЛК с 01.09-31.12.23'!B:L,11,0)</f>
        <v>-</v>
      </c>
      <c r="J41" s="158">
        <v>1.991</v>
      </c>
      <c r="K41" s="159"/>
      <c r="L41" s="43"/>
      <c r="M41" s="42"/>
      <c r="N41" s="43">
        <f>C41*$N$228</f>
        <v>1.9076043843643185</v>
      </c>
      <c r="O41" s="42">
        <f t="shared" si="0"/>
        <v>1.9076043843643185</v>
      </c>
      <c r="P41" s="42">
        <v>0</v>
      </c>
    </row>
    <row r="42" spans="1:16" ht="14.25">
      <c r="A42" s="29" t="s">
        <v>145</v>
      </c>
      <c r="B42" s="40">
        <v>41</v>
      </c>
      <c r="C42" s="41">
        <f>VLOOKUP(A42,площадь!A:B,2,0)</f>
        <v>44.4</v>
      </c>
      <c r="D42" s="41" t="str">
        <f>VLOOKUP(A42,'счетчики на 30.09.23 в 1с'!B:C,2,0)</f>
        <v>20025222 Отопление ЖП ФАКТ </v>
      </c>
      <c r="E42" s="41" t="str">
        <f>VLOOKUP(A42,'счетчики на 31.12.23 1с'!B:C,2,0)</f>
        <v>20025222 Отопление ЖП ФАКТ </v>
      </c>
      <c r="F42" s="42">
        <f>VLOOKUP(A42,'счетчики на 30.09.23 в 1с'!B:D,3,0)</f>
        <v>10.9</v>
      </c>
      <c r="G42" s="42">
        <f>VLOOKUP(A42,'счетчики на 30.09.23 в 1с'!B:E,4,0)</f>
        <v>0</v>
      </c>
      <c r="H42" s="42">
        <f>VLOOKUP(A42,'ЛК с 01.09-31.12.23'!B:J,9,0)</f>
        <v>11.44</v>
      </c>
      <c r="I42" s="42" t="str">
        <f>VLOOKUP(A42,'ЛК с 01.09-31.12.23'!B:L,11,0)</f>
        <v>-</v>
      </c>
      <c r="J42" s="158">
        <v>12.107</v>
      </c>
      <c r="K42" s="158">
        <f>J42</f>
        <v>12.107</v>
      </c>
      <c r="L42" s="42">
        <f>K42-F42</f>
        <v>1.206999999999999</v>
      </c>
      <c r="M42" s="42">
        <f>C42</f>
        <v>44.4</v>
      </c>
      <c r="N42" s="43"/>
      <c r="O42" s="42">
        <f t="shared" si="0"/>
        <v>1.206999999999999</v>
      </c>
      <c r="P42" s="42">
        <f>K42</f>
        <v>12.107</v>
      </c>
    </row>
    <row r="43" spans="1:16" ht="14.25">
      <c r="A43" s="29" t="s">
        <v>167</v>
      </c>
      <c r="B43" s="40">
        <v>42</v>
      </c>
      <c r="C43" s="41">
        <f>VLOOKUP(A43,площадь!A:B,2,0)</f>
        <v>44.4</v>
      </c>
      <c r="D43" s="41"/>
      <c r="E43" s="41"/>
      <c r="F43" s="42"/>
      <c r="G43" s="42"/>
      <c r="H43" s="42"/>
      <c r="I43" s="42"/>
      <c r="J43" s="158"/>
      <c r="K43" s="158"/>
      <c r="L43" s="42"/>
      <c r="M43" s="42"/>
      <c r="N43" s="43">
        <f>C43*$N$228</f>
        <v>0.9724183084474827</v>
      </c>
      <c r="O43" s="42">
        <f t="shared" si="0"/>
        <v>0.9724183084474827</v>
      </c>
      <c r="P43" s="42">
        <v>0</v>
      </c>
    </row>
    <row r="44" spans="1:16" ht="14.25">
      <c r="A44" s="29" t="s">
        <v>169</v>
      </c>
      <c r="B44" s="40">
        <v>43</v>
      </c>
      <c r="C44" s="41">
        <f>VLOOKUP(A44,площадь!A:B,2,0)</f>
        <v>66.2</v>
      </c>
      <c r="D44" s="41"/>
      <c r="E44" s="41"/>
      <c r="F44" s="42"/>
      <c r="G44" s="42"/>
      <c r="H44" s="42"/>
      <c r="I44" s="42"/>
      <c r="J44" s="158"/>
      <c r="K44" s="158"/>
      <c r="L44" s="42"/>
      <c r="M44" s="42"/>
      <c r="N44" s="43">
        <f>C44*$N$228</f>
        <v>1.4498669373698954</v>
      </c>
      <c r="O44" s="42">
        <f t="shared" si="0"/>
        <v>1.4498669373698954</v>
      </c>
      <c r="P44" s="42">
        <v>0</v>
      </c>
    </row>
    <row r="45" spans="1:16" ht="13.5" customHeight="1">
      <c r="A45" s="29" t="s">
        <v>175</v>
      </c>
      <c r="B45" s="40">
        <v>44</v>
      </c>
      <c r="C45" s="41">
        <f>VLOOKUP(A45,площадь!A:B,2,0)</f>
        <v>87.1</v>
      </c>
      <c r="D45" s="41" t="str">
        <f>VLOOKUP(A45,'счетчики на 30.09.23 в 1с'!B:C,2,0)</f>
        <v>34700692 Отопление ЖП ФАКТ </v>
      </c>
      <c r="E45" s="41" t="str">
        <f>VLOOKUP(A45,'счетчики на 31.12.23 1с'!B:C,2,0)</f>
        <v>23-072644 Отопление</v>
      </c>
      <c r="F45" s="42">
        <v>37</v>
      </c>
      <c r="G45" s="42">
        <f>VLOOKUP(A45,'счетчики на 30.09.23 в 1с'!B:E,4,0)</f>
        <v>0</v>
      </c>
      <c r="H45" s="42">
        <v>38</v>
      </c>
      <c r="I45" s="42">
        <v>39.2307</v>
      </c>
      <c r="J45" s="158" t="s">
        <v>853</v>
      </c>
      <c r="K45" s="158">
        <f>I45</f>
        <v>39.2307</v>
      </c>
      <c r="L45" s="42">
        <f>K45-F45</f>
        <v>2.230699999999999</v>
      </c>
      <c r="M45" s="42">
        <f>C45</f>
        <v>87.1</v>
      </c>
      <c r="N45" s="43"/>
      <c r="O45" s="42">
        <f t="shared" si="0"/>
        <v>2.230699999999999</v>
      </c>
      <c r="P45" s="42">
        <f>K45</f>
        <v>39.2307</v>
      </c>
    </row>
    <row r="46" spans="1:16" ht="14.25">
      <c r="A46" s="29" t="s">
        <v>234</v>
      </c>
      <c r="B46" s="40">
        <v>45</v>
      </c>
      <c r="C46" s="41">
        <f>VLOOKUP(A46,площадь!A:B,2,0)</f>
        <v>44.4</v>
      </c>
      <c r="D46" s="41" t="str">
        <f>VLOOKUP(A46,'счетчики на 30.09.23 в 1с'!B:C,2,0)</f>
        <v>1767634 Отопление ЖП ФАКТ </v>
      </c>
      <c r="E46" s="41" t="str">
        <f>VLOOKUP(A46,'счетчики на 31.12.23 1с'!B:C,2,0)</f>
        <v>1767634 Отопление ЖП ФАКТ </v>
      </c>
      <c r="F46" s="42">
        <v>13.656</v>
      </c>
      <c r="G46" s="42">
        <f>VLOOKUP(A46,'счетчики на 30.09.23 в 1с'!B:E,4,0)</f>
        <v>13.656</v>
      </c>
      <c r="H46" s="42">
        <f>VLOOKUP(A46,'ЛК с 01.09-31.12.23'!B:J,9,0)</f>
        <v>13.658</v>
      </c>
      <c r="I46" s="42" t="str">
        <f>VLOOKUP(A46,'ЛК с 01.09-31.12.23'!B:L,11,0)</f>
        <v>-</v>
      </c>
      <c r="J46" s="158">
        <v>13.656</v>
      </c>
      <c r="K46" s="158">
        <f>H46</f>
        <v>13.658</v>
      </c>
      <c r="L46" s="42">
        <f>K46-F46</f>
        <v>0.0019999999999988916</v>
      </c>
      <c r="M46" s="42">
        <f>C46</f>
        <v>44.4</v>
      </c>
      <c r="N46" s="43"/>
      <c r="O46" s="42">
        <f t="shared" si="0"/>
        <v>0.0019999999999988916</v>
      </c>
      <c r="P46" s="42">
        <f>K46</f>
        <v>13.658</v>
      </c>
    </row>
    <row r="47" spans="1:16" ht="14.25">
      <c r="A47" s="29" t="s">
        <v>5</v>
      </c>
      <c r="B47" s="40">
        <v>46</v>
      </c>
      <c r="C47" s="41">
        <f>VLOOKUP(A47,площадь!A:B,2,0)</f>
        <v>44.4</v>
      </c>
      <c r="D47" s="41"/>
      <c r="E47" s="41" t="str">
        <f>VLOOKUP(A47,'счетчики на 31.12.23 1с'!B:C,2,0)</f>
        <v>23-071983 Отопление</v>
      </c>
      <c r="F47" s="42" t="e">
        <f>VLOOKUP(A47,'счетчики на 30.09.23 в 1с'!B:D,3,0)</f>
        <v>#N/A</v>
      </c>
      <c r="G47" s="42" t="e">
        <f>VLOOKUP(A47,'счетчики на 30.09.23 в 1с'!B:E,4,0)</f>
        <v>#N/A</v>
      </c>
      <c r="H47" s="42" t="str">
        <f>VLOOKUP(A47,'ЛК с 01.09-31.12.23'!B:J,9,0)</f>
        <v>-</v>
      </c>
      <c r="I47" s="42">
        <f>VLOOKUP(A47,'ЛК с 01.09-31.12.23'!B:L,11,0)</f>
        <v>0.001</v>
      </c>
      <c r="J47" s="158">
        <v>0.027</v>
      </c>
      <c r="K47" s="158"/>
      <c r="L47" s="42"/>
      <c r="M47" s="42"/>
      <c r="N47" s="43">
        <f>C47*$N$228</f>
        <v>0.9724183084474827</v>
      </c>
      <c r="O47" s="42">
        <f t="shared" si="0"/>
        <v>0.9724183084474827</v>
      </c>
      <c r="P47" s="42">
        <v>0</v>
      </c>
    </row>
    <row r="48" spans="1:16" ht="14.25">
      <c r="A48" s="29" t="s">
        <v>244</v>
      </c>
      <c r="B48" s="40">
        <v>47</v>
      </c>
      <c r="C48" s="41">
        <f>VLOOKUP(A48,площадь!A:B,2,0)</f>
        <v>66.2</v>
      </c>
      <c r="D48" s="41" t="str">
        <f>VLOOKUP(A48,'счетчики на 30.09.23 в 1с'!B:C,2,0)</f>
        <v>1745260 Отопление ЖП ФАКТ </v>
      </c>
      <c r="E48" s="41" t="str">
        <f>VLOOKUP(A48,'счетчики на 31.12.23 1с'!B:C,2,0)</f>
        <v>1745260 Отопление ЖП ФАКТ </v>
      </c>
      <c r="F48" s="42"/>
      <c r="G48" s="42"/>
      <c r="H48" s="42"/>
      <c r="I48" s="42"/>
      <c r="J48" s="158"/>
      <c r="K48" s="158"/>
      <c r="L48" s="42"/>
      <c r="M48" s="43"/>
      <c r="N48" s="43">
        <f>C48*$N$228</f>
        <v>1.4498669373698954</v>
      </c>
      <c r="O48" s="42">
        <f t="shared" si="0"/>
        <v>1.4498669373698954</v>
      </c>
      <c r="P48" s="42">
        <v>0</v>
      </c>
    </row>
    <row r="49" spans="1:16" ht="14.25">
      <c r="A49" s="29" t="s">
        <v>252</v>
      </c>
      <c r="B49" s="40">
        <v>48</v>
      </c>
      <c r="C49" s="41">
        <f>VLOOKUP(A49,площадь!A:B,2,0)</f>
        <v>87.1</v>
      </c>
      <c r="D49" s="41" t="str">
        <f>VLOOKUP(A49,'счетчики на 30.09.23 в 1с'!B:C,2,0)</f>
        <v>1755051 Отопление ЖП ФАКТ </v>
      </c>
      <c r="E49" s="41" t="str">
        <f>VLOOKUP(A49,'счетчики на 31.12.23 1с'!B:C,2,0)</f>
        <v>1755051 Отопление ЖП ФАКТ </v>
      </c>
      <c r="F49" s="42">
        <f>VLOOKUP(A49,'счетчики на 30.09.23 в 1с'!B:D,3,0)</f>
        <v>57.7</v>
      </c>
      <c r="G49" s="42">
        <f>VLOOKUP(A49,'счетчики на 30.09.23 в 1с'!B:E,4,0)</f>
        <v>58.5</v>
      </c>
      <c r="H49" s="42">
        <f>VLOOKUP(A49,'ЛК с 01.09-31.12.23'!B:J,9,0)</f>
        <v>58.7</v>
      </c>
      <c r="I49" s="42" t="str">
        <f>VLOOKUP(A49,'ЛК с 01.09-31.12.23'!B:L,11,0)</f>
        <v>-</v>
      </c>
      <c r="J49" s="158">
        <v>6.0477</v>
      </c>
      <c r="K49" s="158">
        <f>H49</f>
        <v>58.7</v>
      </c>
      <c r="L49" s="42">
        <f>K49-F49</f>
        <v>1</v>
      </c>
      <c r="M49" s="42">
        <f>C49</f>
        <v>87.1</v>
      </c>
      <c r="N49" s="43"/>
      <c r="O49" s="42">
        <f t="shared" si="0"/>
        <v>1</v>
      </c>
      <c r="P49" s="42">
        <f>K49</f>
        <v>58.7</v>
      </c>
    </row>
    <row r="50" spans="1:16" ht="14.25">
      <c r="A50" s="29" t="s">
        <v>256</v>
      </c>
      <c r="B50" s="40">
        <v>49</v>
      </c>
      <c r="C50" s="41">
        <f>VLOOKUP(A50,площадь!A:B,2,0)</f>
        <v>44.4</v>
      </c>
      <c r="D50" s="41" t="str">
        <f>VLOOKUP(A50,'счетчики на 30.09.23 в 1с'!B:C,2,0)</f>
        <v>065740 Отопление ЖП ФАКТ</v>
      </c>
      <c r="E50" s="41" t="str">
        <f>VLOOKUP(A50,'счетчики на 31.12.23 1с'!B:C,2,0)</f>
        <v>065740 Отопление ЖП ФАКТ</v>
      </c>
      <c r="F50" s="42">
        <f>VLOOKUP(A50,'счетчики на 30.09.23 в 1с'!B:D,3,0)</f>
        <v>0</v>
      </c>
      <c r="G50" s="42">
        <f>VLOOKUP(A50,'счетчики на 30.09.23 в 1с'!B:E,4,0)</f>
        <v>0.313</v>
      </c>
      <c r="H50" s="42">
        <f>VLOOKUP(A50,'ЛК с 01.09-31.12.23'!B:J,9,0)</f>
        <v>0.931</v>
      </c>
      <c r="I50" s="42" t="str">
        <f>VLOOKUP(A50,'ЛК с 01.09-31.12.23'!B:L,11,0)</f>
        <v>-</v>
      </c>
      <c r="J50" s="158">
        <v>1.473</v>
      </c>
      <c r="K50" s="158">
        <f>J50</f>
        <v>1.473</v>
      </c>
      <c r="L50" s="42">
        <f>K50-F50</f>
        <v>1.473</v>
      </c>
      <c r="M50" s="42">
        <f>C50</f>
        <v>44.4</v>
      </c>
      <c r="N50" s="43"/>
      <c r="O50" s="42">
        <f t="shared" si="0"/>
        <v>1.473</v>
      </c>
      <c r="P50" s="42">
        <f>K50</f>
        <v>1.473</v>
      </c>
    </row>
    <row r="51" spans="1:16" ht="14.25">
      <c r="A51" s="29" t="s">
        <v>262</v>
      </c>
      <c r="B51" s="40">
        <v>50</v>
      </c>
      <c r="C51" s="41">
        <f>VLOOKUP(A51,площадь!A:B,2,0)</f>
        <v>44.4</v>
      </c>
      <c r="D51" s="41"/>
      <c r="E51" s="41"/>
      <c r="F51" s="42"/>
      <c r="G51" s="42"/>
      <c r="H51" s="42"/>
      <c r="I51" s="42"/>
      <c r="J51" s="158"/>
      <c r="K51" s="158"/>
      <c r="L51" s="42"/>
      <c r="M51" s="42"/>
      <c r="N51" s="43">
        <f>C51*$N$228</f>
        <v>0.9724183084474827</v>
      </c>
      <c r="O51" s="42">
        <f t="shared" si="0"/>
        <v>0.9724183084474827</v>
      </c>
      <c r="P51" s="42">
        <v>0</v>
      </c>
    </row>
    <row r="52" spans="1:16" ht="14.25">
      <c r="A52" s="29" t="s">
        <v>205</v>
      </c>
      <c r="B52" s="40">
        <v>51</v>
      </c>
      <c r="C52" s="41">
        <f>VLOOKUP(A52,площадь!A:B,2,0)</f>
        <v>66.2</v>
      </c>
      <c r="D52" s="41"/>
      <c r="E52" s="41"/>
      <c r="F52" s="42"/>
      <c r="G52" s="42"/>
      <c r="H52" s="42"/>
      <c r="I52" s="42"/>
      <c r="J52" s="158"/>
      <c r="K52" s="158"/>
      <c r="L52" s="42"/>
      <c r="M52" s="42"/>
      <c r="N52" s="43">
        <f>C52*$N$228</f>
        <v>1.4498669373698954</v>
      </c>
      <c r="O52" s="42">
        <f t="shared" si="0"/>
        <v>1.4498669373698954</v>
      </c>
      <c r="P52" s="42">
        <v>0</v>
      </c>
    </row>
    <row r="53" spans="1:16" ht="14.25">
      <c r="A53" s="29" t="s">
        <v>207</v>
      </c>
      <c r="B53" s="40">
        <v>52</v>
      </c>
      <c r="C53" s="41">
        <f>VLOOKUP(A53,площадь!A:B,2,0)</f>
        <v>87.1</v>
      </c>
      <c r="D53" s="41" t="str">
        <f>VLOOKUP(A53,'счетчики на 30.09.23 в 1с'!B:C,2,0)</f>
        <v>1745324 Отопление ЖП ФАКТ </v>
      </c>
      <c r="E53" s="41" t="str">
        <f>VLOOKUP(A53,'счетчики на 31.12.23 1с'!B:C,2,0)</f>
        <v>23-071981 Отопление</v>
      </c>
      <c r="F53" s="42">
        <f>VLOOKUP(A53,'счетчики на 30.09.23 в 1с'!B:D,3,0)</f>
        <v>48.5</v>
      </c>
      <c r="G53" s="42">
        <f>VLOOKUP(A53,'счетчики на 30.09.23 в 1с'!B:E,4,0)</f>
        <v>49</v>
      </c>
      <c r="H53" s="42">
        <f>VLOOKUP(A53,'ЛК с 01.09-31.12.23'!B:J,9,0)</f>
        <v>50.6</v>
      </c>
      <c r="I53" s="42">
        <v>50.658</v>
      </c>
      <c r="J53" s="158">
        <v>1.198</v>
      </c>
      <c r="K53" s="158">
        <f>I53</f>
        <v>50.658</v>
      </c>
      <c r="L53" s="42">
        <f>K53-F53</f>
        <v>2.1580000000000013</v>
      </c>
      <c r="M53" s="42">
        <f>C53</f>
        <v>87.1</v>
      </c>
      <c r="N53" s="42"/>
      <c r="O53" s="42">
        <f t="shared" si="0"/>
        <v>2.1580000000000013</v>
      </c>
      <c r="P53" s="42">
        <f>K53</f>
        <v>50.658</v>
      </c>
    </row>
    <row r="54" spans="1:16" ht="14.25">
      <c r="A54" s="29" t="s">
        <v>211</v>
      </c>
      <c r="B54" s="40">
        <v>53</v>
      </c>
      <c r="C54" s="41">
        <f>VLOOKUP(A54,площадь!A:B,2,0)</f>
        <v>44.4</v>
      </c>
      <c r="D54" s="41"/>
      <c r="E54" s="41"/>
      <c r="F54" s="42"/>
      <c r="G54" s="42"/>
      <c r="H54" s="42"/>
      <c r="I54" s="42"/>
      <c r="J54" s="158"/>
      <c r="K54" s="158"/>
      <c r="L54" s="42"/>
      <c r="M54" s="42"/>
      <c r="N54" s="43">
        <f>C54*$N$228</f>
        <v>0.9724183084474827</v>
      </c>
      <c r="O54" s="42">
        <f t="shared" si="0"/>
        <v>0.9724183084474827</v>
      </c>
      <c r="P54" s="42">
        <v>0</v>
      </c>
    </row>
    <row r="55" spans="1:16" ht="14.25">
      <c r="A55" s="29" t="s">
        <v>212</v>
      </c>
      <c r="B55" s="40">
        <v>54</v>
      </c>
      <c r="C55" s="41">
        <f>VLOOKUP(A55,площадь!A:B,2,0)</f>
        <v>44.4</v>
      </c>
      <c r="D55" s="41"/>
      <c r="E55" s="41"/>
      <c r="F55" s="42"/>
      <c r="G55" s="42"/>
      <c r="H55" s="42"/>
      <c r="I55" s="42"/>
      <c r="J55" s="158"/>
      <c r="K55" s="158"/>
      <c r="L55" s="42"/>
      <c r="M55" s="42"/>
      <c r="N55" s="43">
        <f>C55*$N$228</f>
        <v>0.9724183084474827</v>
      </c>
      <c r="O55" s="42">
        <f t="shared" si="0"/>
        <v>0.9724183084474827</v>
      </c>
      <c r="P55" s="42">
        <v>0</v>
      </c>
    </row>
    <row r="56" spans="1:16" ht="14.25">
      <c r="A56" s="29" t="s">
        <v>218</v>
      </c>
      <c r="B56" s="40">
        <v>55</v>
      </c>
      <c r="C56" s="41">
        <f>VLOOKUP(A56,площадь!A:B,2,0)</f>
        <v>66.2</v>
      </c>
      <c r="D56" s="41" t="str">
        <f>VLOOKUP(A56,'счетчики на 30.09.23 в 1с'!B:C,2,0)</f>
        <v>19-008990 Отопление ЖП ФАКТ </v>
      </c>
      <c r="E56" s="41" t="str">
        <f>VLOOKUP(A56,'счетчики на 31.12.23 1с'!B:C,2,0)</f>
        <v>19-008990 Отопление ЖП ФАКТ </v>
      </c>
      <c r="F56" s="42">
        <f>VLOOKUP(A56,'счетчики на 30.09.23 в 1с'!B:D,3,0)</f>
        <v>29</v>
      </c>
      <c r="G56" s="42">
        <f>VLOOKUP(A56,'счетчики на 30.09.23 в 1с'!B:E,4,0)</f>
        <v>30</v>
      </c>
      <c r="H56" s="42" t="str">
        <f>VLOOKUP(A56,'ЛК с 01.09-31.12.23'!B:J,9,0)</f>
        <v>-</v>
      </c>
      <c r="I56" s="42">
        <f>VLOOKUP(A56,'ЛК с 01.09-31.12.23'!B:L,11,0)</f>
        <v>32</v>
      </c>
      <c r="J56" s="158">
        <v>34.806</v>
      </c>
      <c r="K56" s="158">
        <f>I56</f>
        <v>32</v>
      </c>
      <c r="L56" s="42">
        <f>K56-F56</f>
        <v>3</v>
      </c>
      <c r="M56" s="42">
        <f>C56</f>
        <v>66.2</v>
      </c>
      <c r="N56" s="43"/>
      <c r="O56" s="42">
        <f t="shared" si="0"/>
        <v>3</v>
      </c>
      <c r="P56" s="42">
        <f>K56</f>
        <v>32</v>
      </c>
    </row>
    <row r="57" spans="1:16" ht="14.25">
      <c r="A57" s="29" t="s">
        <v>220</v>
      </c>
      <c r="B57" s="40">
        <v>56</v>
      </c>
      <c r="C57" s="41">
        <f>VLOOKUP(A57,площадь!A:B,2,0)</f>
        <v>87.1</v>
      </c>
      <c r="D57" s="41" t="str">
        <f>VLOOKUP(A57,'счетчики на 30.09.23 в 1с'!B:C,2,0)</f>
        <v>1737726 Отопление ЖП ФАКТ </v>
      </c>
      <c r="E57" s="41" t="str">
        <f>VLOOKUP(A57,'счетчики на 31.12.23 1с'!B:C,2,0)</f>
        <v>23072570 Отопление</v>
      </c>
      <c r="F57" s="42">
        <f>VLOOKUP(A57,'счетчики на 30.09.23 в 1с'!B:D,3,0)</f>
        <v>43.529</v>
      </c>
      <c r="G57" s="42">
        <f>VLOOKUP(A57,'счетчики на 30.09.23 в 1с'!B:E,4,0)</f>
        <v>43.976</v>
      </c>
      <c r="H57" s="42">
        <f>VLOOKUP(A57,'ЛК с 01.09-31.12.23'!B:J,9,0)</f>
        <v>44.939</v>
      </c>
      <c r="I57" s="42">
        <f>VLOOKUP(A57,'ЛК с 01.09-31.12.23'!B:L,11,0)</f>
        <v>44.516</v>
      </c>
      <c r="J57" s="158" t="s">
        <v>854</v>
      </c>
      <c r="K57" s="158">
        <f>I57</f>
        <v>44.516</v>
      </c>
      <c r="L57" s="42">
        <f>K57-F57</f>
        <v>0.9869999999999948</v>
      </c>
      <c r="M57" s="42">
        <f>C57</f>
        <v>87.1</v>
      </c>
      <c r="N57" s="43"/>
      <c r="O57" s="42">
        <f t="shared" si="0"/>
        <v>0.9869999999999948</v>
      </c>
      <c r="P57" s="42">
        <f>K57</f>
        <v>44.516</v>
      </c>
    </row>
    <row r="58" spans="1:16" ht="14.25">
      <c r="A58" s="29" t="s">
        <v>222</v>
      </c>
      <c r="B58" s="40">
        <v>57</v>
      </c>
      <c r="C58" s="41">
        <f>VLOOKUP(A58,площадь!A:B,2,0)</f>
        <v>44.4</v>
      </c>
      <c r="D58" s="41"/>
      <c r="E58" s="41"/>
      <c r="F58" s="42"/>
      <c r="G58" s="42"/>
      <c r="H58" s="42"/>
      <c r="I58" s="42"/>
      <c r="J58" s="158"/>
      <c r="K58" s="158"/>
      <c r="L58" s="42"/>
      <c r="M58" s="42"/>
      <c r="N58" s="43">
        <f>C58*$N$228</f>
        <v>0.9724183084474827</v>
      </c>
      <c r="O58" s="42">
        <f t="shared" si="0"/>
        <v>0.9724183084474827</v>
      </c>
      <c r="P58" s="42">
        <v>0</v>
      </c>
    </row>
    <row r="59" spans="1:16" ht="14.25">
      <c r="A59" s="29" t="s">
        <v>224</v>
      </c>
      <c r="B59" s="40">
        <v>58</v>
      </c>
      <c r="C59" s="41">
        <f>VLOOKUP(A59,площадь!A:B,2,0)</f>
        <v>44.4</v>
      </c>
      <c r="D59" s="41"/>
      <c r="E59" s="41"/>
      <c r="F59" s="42"/>
      <c r="G59" s="42"/>
      <c r="H59" s="42"/>
      <c r="I59" s="42"/>
      <c r="J59" s="158"/>
      <c r="K59" s="158"/>
      <c r="L59" s="42"/>
      <c r="M59" s="42"/>
      <c r="N59" s="43">
        <f>C59*$N$228</f>
        <v>0.9724183084474827</v>
      </c>
      <c r="O59" s="42">
        <f t="shared" si="0"/>
        <v>0.9724183084474827</v>
      </c>
      <c r="P59" s="42">
        <v>0</v>
      </c>
    </row>
    <row r="60" spans="1:16" ht="14.25">
      <c r="A60" s="29" t="s">
        <v>226</v>
      </c>
      <c r="B60" s="40">
        <v>59</v>
      </c>
      <c r="C60" s="41">
        <f>VLOOKUP(A60,площадь!A:B,2,0)</f>
        <v>66.2</v>
      </c>
      <c r="D60" s="41"/>
      <c r="E60" s="41"/>
      <c r="F60" s="42"/>
      <c r="G60" s="42"/>
      <c r="H60" s="42"/>
      <c r="I60" s="42"/>
      <c r="J60" s="158"/>
      <c r="K60" s="158"/>
      <c r="L60" s="42"/>
      <c r="M60" s="42"/>
      <c r="N60" s="43">
        <f>C60*$N$228</f>
        <v>1.4498669373698954</v>
      </c>
      <c r="O60" s="42">
        <f t="shared" si="0"/>
        <v>1.4498669373698954</v>
      </c>
      <c r="P60" s="42">
        <v>0</v>
      </c>
    </row>
    <row r="61" spans="1:16" ht="14.25">
      <c r="A61" s="29" t="s">
        <v>228</v>
      </c>
      <c r="B61" s="40">
        <v>60</v>
      </c>
      <c r="C61" s="41">
        <f>VLOOKUP(A61,площадь!A:B,2,0)</f>
        <v>87.1</v>
      </c>
      <c r="D61" s="41" t="str">
        <f>VLOOKUP(A61,'счетчики на 30.09.23 в 1с'!B:C,2,0)</f>
        <v>21019292 Отопление ПУ</v>
      </c>
      <c r="E61" s="41" t="str">
        <f>VLOOKUP(A61,'счетчики на 31.12.23 1с'!B:C,2,0)</f>
        <v>21019292 Отопление ПУ</v>
      </c>
      <c r="F61" s="42">
        <f>VLOOKUP(A61,'счетчики на 30.09.23 в 1с'!B:D,3,0)</f>
        <v>6.164</v>
      </c>
      <c r="G61" s="42">
        <f>VLOOKUP(A61,'счетчики на 30.09.23 в 1с'!B:E,4,0)</f>
        <v>6.614</v>
      </c>
      <c r="H61" s="42">
        <f>VLOOKUP(A61,'ЛК с 01.09-31.12.23'!B:J,9,0)</f>
        <v>7.774</v>
      </c>
      <c r="I61" s="42" t="str">
        <f>VLOOKUP(A61,'ЛК с 01.09-31.12.23'!B:L,11,0)</f>
        <v>-</v>
      </c>
      <c r="J61" s="158">
        <v>8.97</v>
      </c>
      <c r="K61" s="158">
        <f>J61</f>
        <v>8.97</v>
      </c>
      <c r="L61" s="42">
        <f>K61-F61</f>
        <v>2.806000000000001</v>
      </c>
      <c r="M61" s="42">
        <f>C61</f>
        <v>87.1</v>
      </c>
      <c r="N61" s="43"/>
      <c r="O61" s="42">
        <f t="shared" si="0"/>
        <v>2.806000000000001</v>
      </c>
      <c r="P61" s="42">
        <f>K61</f>
        <v>8.97</v>
      </c>
    </row>
    <row r="62" spans="1:16" ht="14.25">
      <c r="A62" s="29" t="s">
        <v>118</v>
      </c>
      <c r="B62" s="40">
        <v>61</v>
      </c>
      <c r="C62" s="41">
        <f>VLOOKUP(A62,площадь!A:B,2,0)</f>
        <v>44.4</v>
      </c>
      <c r="D62" s="41"/>
      <c r="E62" s="41"/>
      <c r="F62" s="42"/>
      <c r="G62" s="42"/>
      <c r="H62" s="42"/>
      <c r="I62" s="42"/>
      <c r="J62" s="158"/>
      <c r="K62" s="158"/>
      <c r="L62" s="42"/>
      <c r="M62" s="42"/>
      <c r="N62" s="43">
        <f>C62*$N$228</f>
        <v>0.9724183084474827</v>
      </c>
      <c r="O62" s="42">
        <f t="shared" si="0"/>
        <v>0.9724183084474827</v>
      </c>
      <c r="P62" s="42">
        <v>0</v>
      </c>
    </row>
    <row r="63" spans="1:16" ht="14.25">
      <c r="A63" s="29" t="s">
        <v>120</v>
      </c>
      <c r="B63" s="40">
        <v>62</v>
      </c>
      <c r="C63" s="41">
        <f>VLOOKUP(A63,площадь!A:B,2,0)</f>
        <v>44.4</v>
      </c>
      <c r="D63" s="41" t="str">
        <f>VLOOKUP(A63,'счетчики на 30.09.23 в 1с'!B:C,2,0)</f>
        <v>140501486 Отопление ПУ </v>
      </c>
      <c r="E63" s="41" t="str">
        <f>VLOOKUP(A63,'счетчики на 31.12.23 1с'!B:C,2,0)</f>
        <v>140501486 Отопление ПУ </v>
      </c>
      <c r="F63" s="42"/>
      <c r="G63" s="42"/>
      <c r="H63" s="42"/>
      <c r="I63" s="42"/>
      <c r="J63" s="158"/>
      <c r="K63" s="158"/>
      <c r="L63" s="42"/>
      <c r="M63" s="42"/>
      <c r="N63" s="43">
        <f>C63*$N$228</f>
        <v>0.9724183084474827</v>
      </c>
      <c r="O63" s="42">
        <f t="shared" si="0"/>
        <v>0.9724183084474827</v>
      </c>
      <c r="P63" s="42">
        <v>0</v>
      </c>
    </row>
    <row r="64" spans="1:16" ht="14.25">
      <c r="A64" s="29" t="s">
        <v>122</v>
      </c>
      <c r="B64" s="40">
        <v>63</v>
      </c>
      <c r="C64" s="41">
        <f>VLOOKUP(A64,площадь!A:B,2,0)</f>
        <v>66.2</v>
      </c>
      <c r="D64" s="41" t="str">
        <f>VLOOKUP(A64,'счетчики на 30.09.23 в 1с'!B:C,2,0)</f>
        <v>140501454 Отопление ПУ</v>
      </c>
      <c r="E64" s="41" t="str">
        <f>VLOOKUP(A64,'счетчики на 31.12.23 1с'!B:C,2,0)</f>
        <v>140501454 Отопление ПУ</v>
      </c>
      <c r="F64" s="42"/>
      <c r="G64" s="42"/>
      <c r="H64" s="42"/>
      <c r="I64" s="42"/>
      <c r="J64" s="158"/>
      <c r="K64" s="158"/>
      <c r="L64" s="42"/>
      <c r="M64" s="42"/>
      <c r="N64" s="43">
        <f>C64*$N$228</f>
        <v>1.4498669373698954</v>
      </c>
      <c r="O64" s="42">
        <f t="shared" si="0"/>
        <v>1.4498669373698954</v>
      </c>
      <c r="P64" s="42">
        <v>0</v>
      </c>
    </row>
    <row r="65" spans="1:16" ht="14.25">
      <c r="A65" s="29" t="s">
        <v>124</v>
      </c>
      <c r="B65" s="40">
        <v>64</v>
      </c>
      <c r="C65" s="41">
        <f>VLOOKUP(A65,площадь!A:B,2,0)</f>
        <v>87.1</v>
      </c>
      <c r="D65" s="41" t="str">
        <f>VLOOKUP(A65,'счетчики на 30.09.23 в 1с'!B:C,2,0)</f>
        <v>065738 Отопление ЖП ФАКТ</v>
      </c>
      <c r="E65" s="41" t="str">
        <f>VLOOKUP(A65,'счетчики на 31.12.23 1с'!B:C,2,0)</f>
        <v>065738 Отопление ЖП ФАКТ</v>
      </c>
      <c r="F65" s="42">
        <f>VLOOKUP(A65,'счетчики на 30.09.23 в 1с'!B:D,3,0)</f>
        <v>5</v>
      </c>
      <c r="G65" s="42">
        <f>VLOOKUP(A65,'счетчики на 30.09.23 в 1с'!B:E,4,0)</f>
        <v>6</v>
      </c>
      <c r="H65" s="42">
        <f>VLOOKUP(A65,'ЛК с 01.09-31.12.23'!B:J,9,0)</f>
        <v>7</v>
      </c>
      <c r="I65" s="42" t="str">
        <f>VLOOKUP(A65,'ЛК с 01.09-31.12.23'!B:L,11,0)</f>
        <v>-</v>
      </c>
      <c r="J65" s="158">
        <v>7.699</v>
      </c>
      <c r="K65" s="158">
        <f>J65</f>
        <v>7.699</v>
      </c>
      <c r="L65" s="42">
        <f>K65-F65</f>
        <v>2.699</v>
      </c>
      <c r="M65" s="42">
        <f>C65</f>
        <v>87.1</v>
      </c>
      <c r="N65" s="43"/>
      <c r="O65" s="42">
        <f t="shared" si="0"/>
        <v>2.699</v>
      </c>
      <c r="P65" s="42">
        <f>K65</f>
        <v>7.699</v>
      </c>
    </row>
    <row r="66" spans="1:16" ht="14.25">
      <c r="A66" s="29" t="s">
        <v>128</v>
      </c>
      <c r="B66" s="40">
        <v>65</v>
      </c>
      <c r="C66" s="41">
        <f>VLOOKUP(A66,площадь!A:B,2,0)</f>
        <v>44.4</v>
      </c>
      <c r="D66" s="41" t="str">
        <f>VLOOKUP(A66,'счетчики на 30.09.23 в 1с'!B:C,2,0)</f>
        <v>140501288 Отопление ПУ</v>
      </c>
      <c r="E66" s="41" t="str">
        <f>VLOOKUP(A66,'счетчики на 31.12.23 1с'!B:C,2,0)</f>
        <v>140501288 Отопление ПУ</v>
      </c>
      <c r="F66" s="42"/>
      <c r="G66" s="42"/>
      <c r="H66" s="42"/>
      <c r="I66" s="42"/>
      <c r="J66" s="158"/>
      <c r="K66" s="158"/>
      <c r="L66" s="42"/>
      <c r="M66" s="42"/>
      <c r="N66" s="43">
        <f aca="true" t="shared" si="3" ref="N66:N90">C66*$N$228</f>
        <v>0.9724183084474827</v>
      </c>
      <c r="O66" s="42">
        <f t="shared" si="0"/>
        <v>0.9724183084474827</v>
      </c>
      <c r="P66" s="42">
        <v>0</v>
      </c>
    </row>
    <row r="67" spans="1:16" ht="14.25">
      <c r="A67" s="29" t="s">
        <v>130</v>
      </c>
      <c r="B67" s="40">
        <v>66</v>
      </c>
      <c r="C67" s="41">
        <f>VLOOKUP(A67,площадь!A:B,2,0)</f>
        <v>44.4</v>
      </c>
      <c r="D67" s="41" t="str">
        <f>VLOOKUP(A67,'счетчики на 30.09.23 в 1с'!B:C,2,0)</f>
        <v>21007306 Отопление ЖП ФАКТ </v>
      </c>
      <c r="E67" s="41" t="str">
        <f>VLOOKUP(A67,'счетчики на 31.12.23 1с'!B:C,2,0)</f>
        <v>21007306 Отопление ЖП ФАКТ </v>
      </c>
      <c r="F67" s="42">
        <f>VLOOKUP(A67,'счетчики на 30.09.23 в 1с'!B:D,3,0)</f>
        <v>0</v>
      </c>
      <c r="G67" s="42">
        <f>VLOOKUP(A67,'счетчики на 30.09.23 в 1с'!B:E,4,0)</f>
        <v>0</v>
      </c>
      <c r="H67" s="42" t="str">
        <f>VLOOKUP(A67,'ЛК с 01.09-31.12.23'!B:J,9,0)</f>
        <v>-</v>
      </c>
      <c r="I67" s="42" t="str">
        <f>VLOOKUP(A67,'ЛК с 01.09-31.12.23'!B:L,11,0)</f>
        <v>-</v>
      </c>
      <c r="J67" s="158">
        <v>10.021</v>
      </c>
      <c r="K67" s="158"/>
      <c r="L67" s="42"/>
      <c r="M67" s="42"/>
      <c r="N67" s="43">
        <f t="shared" si="3"/>
        <v>0.9724183084474827</v>
      </c>
      <c r="O67" s="42">
        <f aca="true" t="shared" si="4" ref="O67:O130">L67+N67</f>
        <v>0.9724183084474827</v>
      </c>
      <c r="P67" s="42">
        <v>0</v>
      </c>
    </row>
    <row r="68" spans="1:16" ht="14.25">
      <c r="A68" s="29" t="s">
        <v>193</v>
      </c>
      <c r="B68" s="40">
        <v>67</v>
      </c>
      <c r="C68" s="41">
        <f>VLOOKUP(A68,площадь!A:B,2,0)</f>
        <v>66.2</v>
      </c>
      <c r="D68" s="41" t="str">
        <f>VLOOKUP(A68,'счетчики на 30.09.23 в 1с'!B:C,2,0)</f>
        <v>21066315 Отопление ЖП ФАКТ</v>
      </c>
      <c r="E68" s="41" t="str">
        <f>VLOOKUP(A68,'счетчики на 31.12.23 1с'!B:C,2,0)</f>
        <v>21066315 Отопление ЖП ФАКТ</v>
      </c>
      <c r="F68" s="42">
        <f>VLOOKUP(A68,'счетчики на 30.09.23 в 1с'!B:D,3,0)</f>
        <v>0</v>
      </c>
      <c r="G68" s="42">
        <f>VLOOKUP(A68,'счетчики на 30.09.23 в 1с'!B:E,4,0)</f>
        <v>0</v>
      </c>
      <c r="H68" s="42" t="str">
        <f>VLOOKUP(A68,'ЛК с 01.09-31.12.23'!B:J,9,0)</f>
        <v>-</v>
      </c>
      <c r="I68" s="42" t="str">
        <f>VLOOKUP(A68,'ЛК с 01.09-31.12.23'!B:L,11,0)</f>
        <v>-</v>
      </c>
      <c r="J68" s="158">
        <v>16.99</v>
      </c>
      <c r="K68" s="158"/>
      <c r="L68" s="42"/>
      <c r="M68" s="42"/>
      <c r="N68" s="43">
        <f t="shared" si="3"/>
        <v>1.4498669373698954</v>
      </c>
      <c r="O68" s="42">
        <f t="shared" si="4"/>
        <v>1.4498669373698954</v>
      </c>
      <c r="P68" s="42">
        <v>0</v>
      </c>
    </row>
    <row r="69" spans="1:16" ht="14.25">
      <c r="A69" s="29" t="s">
        <v>132</v>
      </c>
      <c r="B69" s="40">
        <v>68</v>
      </c>
      <c r="C69" s="41">
        <f>VLOOKUP(A69,площадь!A:B,2,0)</f>
        <v>87.1</v>
      </c>
      <c r="D69" s="41" t="str">
        <f>VLOOKUP(A69,'счетчики на 30.09.23 в 1с'!B:C,2,0)</f>
        <v>140501305 Отопление ПУ</v>
      </c>
      <c r="E69" s="41" t="str">
        <f>VLOOKUP(A69,'счетчики на 31.12.23 1с'!B:C,2,0)</f>
        <v>140501305 Отопление ПУ</v>
      </c>
      <c r="F69" s="42"/>
      <c r="G69" s="42"/>
      <c r="H69" s="42"/>
      <c r="I69" s="42"/>
      <c r="J69" s="158"/>
      <c r="K69" s="158"/>
      <c r="L69" s="42"/>
      <c r="M69" s="42"/>
      <c r="N69" s="43">
        <f t="shared" si="3"/>
        <v>1.9076043843643185</v>
      </c>
      <c r="O69" s="42">
        <f t="shared" si="4"/>
        <v>1.9076043843643185</v>
      </c>
      <c r="P69" s="42">
        <v>0</v>
      </c>
    </row>
    <row r="70" spans="1:16" ht="14.25">
      <c r="A70" s="29" t="s">
        <v>134</v>
      </c>
      <c r="B70" s="40">
        <v>69</v>
      </c>
      <c r="C70" s="41">
        <f>VLOOKUP(A70,площадь!A:B,2,0)</f>
        <v>44.4</v>
      </c>
      <c r="D70" s="41"/>
      <c r="E70" s="41"/>
      <c r="F70" s="42"/>
      <c r="G70" s="42"/>
      <c r="H70" s="42"/>
      <c r="I70" s="42"/>
      <c r="J70" s="158"/>
      <c r="K70" s="158"/>
      <c r="L70" s="42"/>
      <c r="M70" s="42"/>
      <c r="N70" s="43">
        <f t="shared" si="3"/>
        <v>0.9724183084474827</v>
      </c>
      <c r="O70" s="42">
        <f t="shared" si="4"/>
        <v>0.9724183084474827</v>
      </c>
      <c r="P70" s="42">
        <v>0</v>
      </c>
    </row>
    <row r="71" spans="1:16" ht="14.25">
      <c r="A71" s="29" t="s">
        <v>135</v>
      </c>
      <c r="B71" s="40">
        <v>70</v>
      </c>
      <c r="C71" s="41">
        <f>VLOOKUP(A71,площадь!A:B,2,0)</f>
        <v>44.4</v>
      </c>
      <c r="D71" s="41"/>
      <c r="E71" s="41"/>
      <c r="F71" s="42"/>
      <c r="G71" s="42"/>
      <c r="H71" s="42"/>
      <c r="I71" s="42"/>
      <c r="J71" s="158"/>
      <c r="K71" s="158"/>
      <c r="L71" s="42"/>
      <c r="M71" s="42"/>
      <c r="N71" s="43">
        <f t="shared" si="3"/>
        <v>0.9724183084474827</v>
      </c>
      <c r="O71" s="42">
        <f t="shared" si="4"/>
        <v>0.9724183084474827</v>
      </c>
      <c r="P71" s="42">
        <v>0</v>
      </c>
    </row>
    <row r="72" spans="1:16" ht="14.25">
      <c r="A72" s="29" t="s">
        <v>199</v>
      </c>
      <c r="B72" s="40">
        <v>71</v>
      </c>
      <c r="C72" s="41">
        <f>VLOOKUP(A72,площадь!A:B,2,0)</f>
        <v>66.2</v>
      </c>
      <c r="D72" s="41" t="str">
        <f>VLOOKUP(A72,'счетчики на 30.09.23 в 1с'!B:C,2,0)</f>
        <v>140501356 Отопление ПУ</v>
      </c>
      <c r="E72" s="41" t="str">
        <f>VLOOKUP(A72,'счетчики на 31.12.23 1с'!B:C,2,0)</f>
        <v>140501356 Отопление ПУ</v>
      </c>
      <c r="F72" s="42">
        <f>VLOOKUP(A72,'счетчики на 30.09.23 в 1с'!B:D,3,0)</f>
        <v>0</v>
      </c>
      <c r="G72" s="42">
        <f>VLOOKUP(A72,'счетчики на 30.09.23 в 1с'!B:E,4,0)</f>
        <v>0</v>
      </c>
      <c r="H72" s="42" t="str">
        <f>VLOOKUP(A72,'ЛК с 01.09-31.12.23'!B:J,9,0)</f>
        <v>-</v>
      </c>
      <c r="I72" s="42" t="str">
        <f>VLOOKUP(A72,'ЛК с 01.09-31.12.23'!B:L,11,0)</f>
        <v>-</v>
      </c>
      <c r="J72" s="158">
        <v>67.71</v>
      </c>
      <c r="K72" s="158"/>
      <c r="L72" s="42"/>
      <c r="M72" s="42"/>
      <c r="N72" s="43">
        <f t="shared" si="3"/>
        <v>1.4498669373698954</v>
      </c>
      <c r="O72" s="42">
        <f t="shared" si="4"/>
        <v>1.4498669373698954</v>
      </c>
      <c r="P72" s="42">
        <v>0</v>
      </c>
    </row>
    <row r="73" spans="1:16" ht="14.25">
      <c r="A73" s="29" t="s">
        <v>283</v>
      </c>
      <c r="B73" s="40">
        <v>72</v>
      </c>
      <c r="C73" s="41">
        <f>VLOOKUP(A73,площадь!A:B,2,0)</f>
        <v>87.1</v>
      </c>
      <c r="D73" s="41" t="str">
        <f>VLOOKUP(A73,'счетчики на 30.09.23 в 1с'!B:C,2,0)</f>
        <v>18-005586 Отопление ЖП ФАКТ </v>
      </c>
      <c r="E73" s="41" t="str">
        <f>VLOOKUP(A73,'счетчики на 31.12.23 1с'!B:C,2,0)</f>
        <v>18-005586 Отопление ЖП ФАКТ </v>
      </c>
      <c r="F73" s="42">
        <f>VLOOKUP(A73,'счетчики на 30.09.23 в 1с'!B:D,3,0)</f>
        <v>50.8</v>
      </c>
      <c r="G73" s="42">
        <f>VLOOKUP(A73,'счетчики на 30.09.23 в 1с'!B:E,4,0)</f>
        <v>50.8</v>
      </c>
      <c r="H73" s="42" t="str">
        <f>VLOOKUP(A73,'ЛК с 01.09-31.12.23'!B:J,9,0)</f>
        <v>-</v>
      </c>
      <c r="I73" s="42" t="str">
        <f>VLOOKUP(A73,'ЛК с 01.09-31.12.23'!B:L,11,0)</f>
        <v>-</v>
      </c>
      <c r="J73" s="158" t="s">
        <v>853</v>
      </c>
      <c r="K73" s="158"/>
      <c r="L73" s="42"/>
      <c r="M73" s="42"/>
      <c r="N73" s="43">
        <f t="shared" si="3"/>
        <v>1.9076043843643185</v>
      </c>
      <c r="O73" s="42">
        <f t="shared" si="4"/>
        <v>1.9076043843643185</v>
      </c>
      <c r="P73" s="42">
        <v>0</v>
      </c>
    </row>
    <row r="74" spans="1:16" ht="14.25">
      <c r="A74" s="29" t="s">
        <v>6</v>
      </c>
      <c r="B74" s="40">
        <v>73</v>
      </c>
      <c r="C74" s="41">
        <f>VLOOKUP(A74,площадь!A:B,2,0)</f>
        <v>44.4</v>
      </c>
      <c r="D74" s="41" t="str">
        <f>VLOOKUP(A74,'счетчики на 30.09.23 в 1с'!B:C,2,0)</f>
        <v>1755045 Отопление ЖП ФАКТ </v>
      </c>
      <c r="E74" s="41" t="str">
        <f>VLOOKUP(A74,'счетчики на 31.12.23 1с'!B:C,2,0)</f>
        <v>1755045 Отопление ЖП ФАКТ </v>
      </c>
      <c r="F74" s="42"/>
      <c r="G74" s="42"/>
      <c r="H74" s="42"/>
      <c r="I74" s="42"/>
      <c r="J74" s="158"/>
      <c r="K74" s="158"/>
      <c r="L74" s="42"/>
      <c r="M74" s="42"/>
      <c r="N74" s="43">
        <f t="shared" si="3"/>
        <v>0.9724183084474827</v>
      </c>
      <c r="O74" s="42">
        <f t="shared" si="4"/>
        <v>0.9724183084474827</v>
      </c>
      <c r="P74" s="42">
        <v>0</v>
      </c>
    </row>
    <row r="75" spans="1:16" ht="14.25">
      <c r="A75" s="29" t="s">
        <v>297</v>
      </c>
      <c r="B75" s="40">
        <v>74</v>
      </c>
      <c r="C75" s="41">
        <f>VLOOKUP(A75,площадь!A:B,2,0)</f>
        <v>44.4</v>
      </c>
      <c r="D75" s="41" t="str">
        <f>VLOOKUP(A75,'счетчики на 30.09.23 в 1с'!B:C,2,0)</f>
        <v>140501341 Отопление ПУ</v>
      </c>
      <c r="E75" s="41" t="str">
        <f>VLOOKUP(A75,'счетчики на 31.12.23 1с'!B:C,2,0)</f>
        <v>140501341 Отопление ПУ</v>
      </c>
      <c r="F75" s="42"/>
      <c r="G75" s="42"/>
      <c r="H75" s="42"/>
      <c r="I75" s="42"/>
      <c r="J75" s="158"/>
      <c r="K75" s="158"/>
      <c r="L75" s="42"/>
      <c r="M75" s="42"/>
      <c r="N75" s="43">
        <f t="shared" si="3"/>
        <v>0.9724183084474827</v>
      </c>
      <c r="O75" s="42">
        <f t="shared" si="4"/>
        <v>0.9724183084474827</v>
      </c>
      <c r="P75" s="42">
        <v>0</v>
      </c>
    </row>
    <row r="76" spans="1:16" ht="14.25">
      <c r="A76" s="29" t="s">
        <v>301</v>
      </c>
      <c r="B76" s="40">
        <v>75</v>
      </c>
      <c r="C76" s="41">
        <f>VLOOKUP(A76,площадь!A:B,2,0)</f>
        <v>66.2</v>
      </c>
      <c r="D76" s="41" t="str">
        <f>VLOOKUP(A76,'счетчики на 30.09.23 в 1с'!B:C,2,0)</f>
        <v>140501307 Отопление ПУ</v>
      </c>
      <c r="E76" s="41" t="str">
        <f>VLOOKUP(A76,'счетчики на 31.12.23 1с'!B:C,2,0)</f>
        <v>140501307 Отопление ПУ</v>
      </c>
      <c r="F76" s="42">
        <f>VLOOKUP(A76,'счетчики на 30.09.23 в 1с'!B:D,3,0)</f>
        <v>0</v>
      </c>
      <c r="G76" s="42">
        <f>VLOOKUP(A76,'счетчики на 30.09.23 в 1с'!B:E,4,0)</f>
        <v>0</v>
      </c>
      <c r="H76" s="42" t="str">
        <f>VLOOKUP(A76,'ЛК с 01.09-31.12.23'!B:J,9,0)</f>
        <v>-</v>
      </c>
      <c r="I76" s="42" t="str">
        <f>VLOOKUP(A76,'ЛК с 01.09-31.12.23'!B:L,11,0)</f>
        <v>-</v>
      </c>
      <c r="J76" s="158">
        <v>76.246</v>
      </c>
      <c r="K76" s="158"/>
      <c r="L76" s="42"/>
      <c r="M76" s="42"/>
      <c r="N76" s="43">
        <f t="shared" si="3"/>
        <v>1.4498669373698954</v>
      </c>
      <c r="O76" s="42">
        <f t="shared" si="4"/>
        <v>1.4498669373698954</v>
      </c>
      <c r="P76" s="42">
        <v>0</v>
      </c>
    </row>
    <row r="77" spans="1:16" ht="14.25">
      <c r="A77" s="29" t="s">
        <v>303</v>
      </c>
      <c r="B77" s="40">
        <v>76</v>
      </c>
      <c r="C77" s="41">
        <f>VLOOKUP(A77,площадь!A:B,2,0)</f>
        <v>66.2</v>
      </c>
      <c r="D77" s="41" t="str">
        <f>VLOOKUP(A77,'счетчики на 30.09.23 в 1с'!B:C,2,0)</f>
        <v>1735252 Отопление ЖП ФАКТ </v>
      </c>
      <c r="E77" s="41" t="str">
        <f>VLOOKUP(A77,'счетчики на 31.12.23 1с'!B:C,2,0)</f>
        <v>1735252 Отопление ЖП ФАКТ </v>
      </c>
      <c r="F77" s="42"/>
      <c r="G77" s="42"/>
      <c r="H77" s="42"/>
      <c r="I77" s="42"/>
      <c r="J77" s="158"/>
      <c r="K77" s="158"/>
      <c r="L77" s="42"/>
      <c r="M77" s="42"/>
      <c r="N77" s="43">
        <f t="shared" si="3"/>
        <v>1.4498669373698954</v>
      </c>
      <c r="O77" s="42">
        <f t="shared" si="4"/>
        <v>1.4498669373698954</v>
      </c>
      <c r="P77" s="42">
        <v>0</v>
      </c>
    </row>
    <row r="78" spans="1:16" ht="14.25">
      <c r="A78" s="29" t="s">
        <v>305</v>
      </c>
      <c r="B78" s="40">
        <v>77</v>
      </c>
      <c r="C78" s="41">
        <f>VLOOKUP(A78,площадь!A:B,2,0)</f>
        <v>44.4</v>
      </c>
      <c r="D78" s="41" t="str">
        <f>VLOOKUP(A78,'счетчики на 30.09.23 в 1с'!B:C,2,0)</f>
        <v>19032863 Отопление ЖП ФАКТ </v>
      </c>
      <c r="E78" s="41" t="str">
        <f>VLOOKUP(A78,'счетчики на 31.12.23 1с'!B:C,2,0)</f>
        <v>19032863 Отопление ЖП ФАКТ </v>
      </c>
      <c r="F78" s="42">
        <f>VLOOKUP(A78,'счетчики на 30.09.23 в 1с'!B:D,3,0)</f>
        <v>0</v>
      </c>
      <c r="G78" s="42">
        <f>VLOOKUP(A78,'счетчики на 30.09.23 в 1с'!B:E,4,0)</f>
        <v>0</v>
      </c>
      <c r="H78" s="42" t="e">
        <f>VLOOKUP(A78,'ЛК с 01.09-31.12.23'!B:J,9,0)</f>
        <v>#N/A</v>
      </c>
      <c r="I78" s="42" t="e">
        <f>VLOOKUP(A78,'ЛК с 01.09-31.12.23'!B:L,11,0)</f>
        <v>#N/A</v>
      </c>
      <c r="J78" s="158">
        <v>24.786</v>
      </c>
      <c r="K78" s="158"/>
      <c r="L78" s="42"/>
      <c r="M78" s="42"/>
      <c r="N78" s="43">
        <f t="shared" si="3"/>
        <v>0.9724183084474827</v>
      </c>
      <c r="O78" s="42">
        <f t="shared" si="4"/>
        <v>0.9724183084474827</v>
      </c>
      <c r="P78" s="42">
        <v>0</v>
      </c>
    </row>
    <row r="79" spans="1:16" ht="14.25">
      <c r="A79" s="29" t="s">
        <v>307</v>
      </c>
      <c r="B79" s="40">
        <v>78</v>
      </c>
      <c r="C79" s="41">
        <f>VLOOKUP(A79,площадь!A:B,2,0)</f>
        <v>70</v>
      </c>
      <c r="D79" s="41" t="str">
        <f>VLOOKUP(A79,'счетчики на 30.09.23 в 1с'!B:C,2,0)</f>
        <v>1376244 Отопление ПУ</v>
      </c>
      <c r="E79" s="41" t="str">
        <f>VLOOKUP(A79,'счетчики на 31.12.23 1с'!B:C,2,0)</f>
        <v>1376244 Отопление ПУ</v>
      </c>
      <c r="F79" s="42"/>
      <c r="G79" s="42"/>
      <c r="H79" s="42"/>
      <c r="I79" s="42"/>
      <c r="J79" s="158"/>
      <c r="K79" s="158"/>
      <c r="L79" s="42"/>
      <c r="M79" s="42"/>
      <c r="N79" s="43">
        <f t="shared" si="3"/>
        <v>1.5330919277325177</v>
      </c>
      <c r="O79" s="42">
        <f t="shared" si="4"/>
        <v>1.5330919277325177</v>
      </c>
      <c r="P79" s="42">
        <v>0</v>
      </c>
    </row>
    <row r="80" spans="1:16" ht="14.25">
      <c r="A80" s="29" t="s">
        <v>311</v>
      </c>
      <c r="B80" s="40">
        <v>79</v>
      </c>
      <c r="C80" s="41">
        <f>VLOOKUP(A80,площадь!A:B,2,0)</f>
        <v>66.2</v>
      </c>
      <c r="D80" s="41"/>
      <c r="E80" s="41"/>
      <c r="F80" s="42"/>
      <c r="G80" s="42"/>
      <c r="H80" s="42"/>
      <c r="I80" s="42"/>
      <c r="J80" s="158"/>
      <c r="K80" s="158"/>
      <c r="L80" s="42"/>
      <c r="M80" s="42"/>
      <c r="N80" s="43">
        <f t="shared" si="3"/>
        <v>1.4498669373698954</v>
      </c>
      <c r="O80" s="42">
        <f t="shared" si="4"/>
        <v>1.4498669373698954</v>
      </c>
      <c r="P80" s="42">
        <v>0</v>
      </c>
    </row>
    <row r="81" spans="1:16" ht="14.25">
      <c r="A81" s="29" t="s">
        <v>313</v>
      </c>
      <c r="B81" s="40">
        <v>80</v>
      </c>
      <c r="C81" s="41">
        <f>VLOOKUP(A81,площадь!A:B,2,0)</f>
        <v>44.4</v>
      </c>
      <c r="D81" s="41"/>
      <c r="E81" s="41"/>
      <c r="F81" s="42"/>
      <c r="G81" s="42"/>
      <c r="H81" s="42"/>
      <c r="I81" s="42"/>
      <c r="J81" s="158"/>
      <c r="K81" s="158"/>
      <c r="L81" s="42"/>
      <c r="M81" s="42"/>
      <c r="N81" s="43">
        <f t="shared" si="3"/>
        <v>0.9724183084474827</v>
      </c>
      <c r="O81" s="42">
        <f t="shared" si="4"/>
        <v>0.9724183084474827</v>
      </c>
      <c r="P81" s="42">
        <v>0</v>
      </c>
    </row>
    <row r="82" spans="1:16" ht="14.25">
      <c r="A82" s="29" t="s">
        <v>185</v>
      </c>
      <c r="B82" s="40">
        <v>81</v>
      </c>
      <c r="C82" s="41">
        <f>VLOOKUP(A82,площадь!A:B,2,0)</f>
        <v>44.4</v>
      </c>
      <c r="D82" s="41"/>
      <c r="E82" s="41"/>
      <c r="F82" s="42"/>
      <c r="G82" s="42"/>
      <c r="H82" s="42"/>
      <c r="I82" s="42"/>
      <c r="J82" s="158"/>
      <c r="K82" s="158"/>
      <c r="L82" s="42"/>
      <c r="M82" s="42"/>
      <c r="N82" s="43">
        <f t="shared" si="3"/>
        <v>0.9724183084474827</v>
      </c>
      <c r="O82" s="42">
        <f t="shared" si="4"/>
        <v>0.9724183084474827</v>
      </c>
      <c r="P82" s="42">
        <v>0</v>
      </c>
    </row>
    <row r="83" spans="1:16" ht="14.25">
      <c r="A83" s="29" t="s">
        <v>266</v>
      </c>
      <c r="B83" s="40">
        <v>82</v>
      </c>
      <c r="C83" s="41">
        <f>VLOOKUP(A83,площадь!A:B,2,0)</f>
        <v>66.2</v>
      </c>
      <c r="D83" s="41"/>
      <c r="E83" s="41"/>
      <c r="F83" s="42"/>
      <c r="G83" s="42"/>
      <c r="H83" s="42"/>
      <c r="I83" s="42"/>
      <c r="J83" s="158"/>
      <c r="K83" s="158"/>
      <c r="L83" s="42"/>
      <c r="M83" s="42"/>
      <c r="N83" s="43">
        <f t="shared" si="3"/>
        <v>1.4498669373698954</v>
      </c>
      <c r="O83" s="42">
        <f t="shared" si="4"/>
        <v>1.4498669373698954</v>
      </c>
      <c r="P83" s="42">
        <v>0</v>
      </c>
    </row>
    <row r="84" spans="1:16" ht="14.25">
      <c r="A84" s="29" t="s">
        <v>271</v>
      </c>
      <c r="B84" s="40">
        <v>83</v>
      </c>
      <c r="C84" s="41">
        <f>VLOOKUP(A84,площадь!A:B,2,0)</f>
        <v>66.2</v>
      </c>
      <c r="D84" s="41"/>
      <c r="E84" s="41"/>
      <c r="F84" s="42"/>
      <c r="G84" s="42"/>
      <c r="H84" s="42"/>
      <c r="I84" s="42"/>
      <c r="J84" s="158"/>
      <c r="K84" s="158"/>
      <c r="L84" s="42"/>
      <c r="M84" s="42"/>
      <c r="N84" s="43">
        <f t="shared" si="3"/>
        <v>1.4498669373698954</v>
      </c>
      <c r="O84" s="42">
        <f t="shared" si="4"/>
        <v>1.4498669373698954</v>
      </c>
      <c r="P84" s="42">
        <v>0</v>
      </c>
    </row>
    <row r="85" spans="1:16" ht="14.25">
      <c r="A85" s="29" t="s">
        <v>273</v>
      </c>
      <c r="B85" s="40">
        <v>84</v>
      </c>
      <c r="C85" s="41">
        <f>VLOOKUP(A85,площадь!A:B,2,0)</f>
        <v>44.4</v>
      </c>
      <c r="D85" s="41"/>
      <c r="E85" s="41"/>
      <c r="F85" s="42"/>
      <c r="G85" s="42"/>
      <c r="H85" s="42"/>
      <c r="I85" s="42"/>
      <c r="J85" s="158"/>
      <c r="K85" s="158"/>
      <c r="L85" s="42"/>
      <c r="M85" s="42"/>
      <c r="N85" s="43">
        <f t="shared" si="3"/>
        <v>0.9724183084474827</v>
      </c>
      <c r="O85" s="42">
        <f t="shared" si="4"/>
        <v>0.9724183084474827</v>
      </c>
      <c r="P85" s="42">
        <v>0</v>
      </c>
    </row>
    <row r="86" spans="1:16" ht="14.25">
      <c r="A86" s="29" t="s">
        <v>279</v>
      </c>
      <c r="B86" s="40">
        <v>85</v>
      </c>
      <c r="C86" s="41">
        <f>VLOOKUP(A86,площадь!A:B,2,0)</f>
        <v>44.4</v>
      </c>
      <c r="D86" s="41"/>
      <c r="E86" s="41" t="str">
        <f>VLOOKUP(A86,'счетчики на 31.12.23 1с'!B:C,2,0)</f>
        <v>23-070916 Отопление</v>
      </c>
      <c r="F86" s="42" t="e">
        <f>VLOOKUP(A86,'счетчики на 30.09.23 в 1с'!B:D,3,0)</f>
        <v>#N/A</v>
      </c>
      <c r="G86" s="42" t="e">
        <f>VLOOKUP(A86,'счетчики на 30.09.23 в 1с'!B:E,4,0)</f>
        <v>#N/A</v>
      </c>
      <c r="H86" s="42">
        <f>VLOOKUP(A86,'ЛК с 01.09-31.12.23'!B:J,9,0)</f>
        <v>0.001</v>
      </c>
      <c r="I86" s="42" t="str">
        <f>VLOOKUP(A86,'ЛК с 01.09-31.12.23'!B:L,11,0)</f>
        <v>-</v>
      </c>
      <c r="J86" s="158">
        <v>0.827</v>
      </c>
      <c r="K86" s="158"/>
      <c r="L86" s="42"/>
      <c r="M86" s="42"/>
      <c r="N86" s="43">
        <f t="shared" si="3"/>
        <v>0.9724183084474827</v>
      </c>
      <c r="O86" s="42">
        <f t="shared" si="4"/>
        <v>0.9724183084474827</v>
      </c>
      <c r="P86" s="42">
        <v>0</v>
      </c>
    </row>
    <row r="87" spans="1:16" ht="14.25">
      <c r="A87" s="29" t="s">
        <v>289</v>
      </c>
      <c r="B87" s="40">
        <v>86</v>
      </c>
      <c r="C87" s="41">
        <f>VLOOKUP(A87,площадь!A:B,2,0)</f>
        <v>66.2</v>
      </c>
      <c r="D87" s="41"/>
      <c r="E87" s="41"/>
      <c r="F87" s="42"/>
      <c r="G87" s="42"/>
      <c r="H87" s="42"/>
      <c r="I87" s="42"/>
      <c r="J87" s="158"/>
      <c r="K87" s="158"/>
      <c r="L87" s="42"/>
      <c r="M87" s="42"/>
      <c r="N87" s="43">
        <f t="shared" si="3"/>
        <v>1.4498669373698954</v>
      </c>
      <c r="O87" s="42">
        <f t="shared" si="4"/>
        <v>1.4498669373698954</v>
      </c>
      <c r="P87" s="42">
        <v>0</v>
      </c>
    </row>
    <row r="88" spans="1:16" ht="14.25">
      <c r="A88" s="29" t="s">
        <v>293</v>
      </c>
      <c r="B88" s="40">
        <v>87</v>
      </c>
      <c r="C88" s="41">
        <f>VLOOKUP(A88,площадь!A:B,2,0)</f>
        <v>66.2</v>
      </c>
      <c r="D88" s="41"/>
      <c r="E88" s="41"/>
      <c r="F88" s="42"/>
      <c r="G88" s="42"/>
      <c r="H88" s="42"/>
      <c r="I88" s="42"/>
      <c r="J88" s="158"/>
      <c r="K88" s="158"/>
      <c r="L88" s="42"/>
      <c r="M88" s="42"/>
      <c r="N88" s="43">
        <f t="shared" si="3"/>
        <v>1.4498669373698954</v>
      </c>
      <c r="O88" s="42">
        <f t="shared" si="4"/>
        <v>1.4498669373698954</v>
      </c>
      <c r="P88" s="42">
        <v>0</v>
      </c>
    </row>
    <row r="89" spans="1:16" ht="14.25">
      <c r="A89" s="29" t="s">
        <v>295</v>
      </c>
      <c r="B89" s="40">
        <v>88</v>
      </c>
      <c r="C89" s="41">
        <f>VLOOKUP(A89,площадь!A:B,2,0)</f>
        <v>44.4</v>
      </c>
      <c r="D89" s="41" t="str">
        <f>VLOOKUP(A89,'счетчики на 30.09.23 в 1с'!B:C,2,0)</f>
        <v>109610 Отопление ПУ</v>
      </c>
      <c r="E89" s="41" t="str">
        <f>VLOOKUP(A89,'счетчики на 31.12.23 1с'!B:C,2,0)</f>
        <v>109610 Отопление ПУ</v>
      </c>
      <c r="F89" s="42">
        <f>VLOOKUP(A89,'счетчики на 30.09.23 в 1с'!B:D,3,0)</f>
        <v>0</v>
      </c>
      <c r="G89" s="42">
        <f>VLOOKUP(A89,'счетчики на 30.09.23 в 1с'!B:E,4,0)</f>
        <v>0</v>
      </c>
      <c r="H89" s="42" t="str">
        <f>VLOOKUP(A89,'ЛК с 01.09-31.12.23'!B:J,9,0)</f>
        <v>-</v>
      </c>
      <c r="I89" s="42" t="str">
        <f>VLOOKUP(A89,'ЛК с 01.09-31.12.23'!B:L,11,0)</f>
        <v>-</v>
      </c>
      <c r="J89" s="158">
        <v>3.06</v>
      </c>
      <c r="K89" s="158"/>
      <c r="L89" s="42"/>
      <c r="M89" s="42"/>
      <c r="N89" s="43">
        <f t="shared" si="3"/>
        <v>0.9724183084474827</v>
      </c>
      <c r="O89" s="42">
        <f t="shared" si="4"/>
        <v>0.9724183084474827</v>
      </c>
      <c r="P89" s="42">
        <v>0</v>
      </c>
    </row>
    <row r="90" spans="1:16" ht="14.25">
      <c r="A90" s="29" t="s">
        <v>309</v>
      </c>
      <c r="B90" s="40">
        <v>89</v>
      </c>
      <c r="C90" s="41">
        <f>VLOOKUP(A90,площадь!A:B,2,0)</f>
        <v>44.4</v>
      </c>
      <c r="D90" s="41" t="str">
        <f>VLOOKUP(A90,'счетчики на 30.09.23 в 1с'!B:C,2,0)</f>
        <v>109609 Отопление ПУ</v>
      </c>
      <c r="E90" s="41" t="str">
        <f>VLOOKUP(A90,'счетчики на 31.12.23 1с'!B:C,2,0)</f>
        <v>109609 Отопление ПУ</v>
      </c>
      <c r="F90" s="42">
        <f>VLOOKUP(A90,'счетчики на 30.09.23 в 1с'!B:D,3,0)</f>
        <v>0</v>
      </c>
      <c r="G90" s="42">
        <f>VLOOKUP(A90,'счетчики на 30.09.23 в 1с'!B:E,4,0)</f>
        <v>0</v>
      </c>
      <c r="H90" s="42" t="str">
        <f>VLOOKUP(A90,'ЛК с 01.09-31.12.23'!B:J,9,0)</f>
        <v>-</v>
      </c>
      <c r="I90" s="42" t="str">
        <f>VLOOKUP(A90,'ЛК с 01.09-31.12.23'!B:L,11,0)</f>
        <v>-</v>
      </c>
      <c r="J90" s="158">
        <v>3.358</v>
      </c>
      <c r="K90" s="158"/>
      <c r="L90" s="42"/>
      <c r="M90" s="42"/>
      <c r="N90" s="43">
        <f t="shared" si="3"/>
        <v>0.9724183084474827</v>
      </c>
      <c r="O90" s="42">
        <f t="shared" si="4"/>
        <v>0.9724183084474827</v>
      </c>
      <c r="P90" s="42">
        <v>0</v>
      </c>
    </row>
    <row r="91" spans="1:16" ht="14.25">
      <c r="A91" s="29" t="s">
        <v>315</v>
      </c>
      <c r="B91" s="40">
        <v>90</v>
      </c>
      <c r="C91" s="41">
        <f>VLOOKUP(A91,площадь!A:B,2,0)</f>
        <v>66.2</v>
      </c>
      <c r="D91" s="41" t="str">
        <f>VLOOKUP(A91,'счетчики на 30.09.23 в 1с'!B:C,2,0)</f>
        <v>065730 Отопление ЖП ФАКТ</v>
      </c>
      <c r="E91" s="41" t="str">
        <f>VLOOKUP(A91,'счетчики на 31.12.23 1с'!B:C,2,0)</f>
        <v>065730 Отопление ЖП ФАКТ</v>
      </c>
      <c r="F91" s="42">
        <f>VLOOKUP(A91,'счетчики на 30.09.23 в 1с'!B:D,3,0)</f>
        <v>4.76</v>
      </c>
      <c r="G91" s="42">
        <f>VLOOKUP(A91,'счетчики на 30.09.23 в 1с'!B:E,4,0)</f>
        <v>4.76</v>
      </c>
      <c r="H91" s="42">
        <f>VLOOKUP(A91,'ЛК с 01.09-31.12.23'!B:J,9,0)</f>
        <v>4.76</v>
      </c>
      <c r="I91" s="42" t="str">
        <f>VLOOKUP(A91,'ЛК с 01.09-31.12.23'!B:L,11,0)</f>
        <v>-</v>
      </c>
      <c r="J91" s="158">
        <v>5.011</v>
      </c>
      <c r="K91" s="158">
        <f>J91</f>
        <v>5.011</v>
      </c>
      <c r="L91" s="42">
        <f>K91-F91</f>
        <v>0.25100000000000033</v>
      </c>
      <c r="M91" s="42">
        <f>C91</f>
        <v>66.2</v>
      </c>
      <c r="N91" s="43"/>
      <c r="O91" s="42">
        <f t="shared" si="4"/>
        <v>0.25100000000000033</v>
      </c>
      <c r="P91" s="42">
        <f>K91</f>
        <v>5.011</v>
      </c>
    </row>
    <row r="92" spans="1:16" ht="14.25">
      <c r="A92" s="29" t="s">
        <v>159</v>
      </c>
      <c r="B92" s="40">
        <v>91</v>
      </c>
      <c r="C92" s="41">
        <f>VLOOKUP(A92,площадь!A:B,2,0)</f>
        <v>66.2</v>
      </c>
      <c r="D92" s="41" t="str">
        <f>VLOOKUP(A92,'счетчики на 30.09.23 в 1с'!B:C,2,0)</f>
        <v>20-056827 Отопление ЖП ФАКТ</v>
      </c>
      <c r="E92" s="41" t="str">
        <f>VLOOKUP(A92,'счетчики на 31.12.23 1с'!B:C,2,0)</f>
        <v>20-056827 Отопление ЖП ФАКТ</v>
      </c>
      <c r="F92" s="42">
        <f>VLOOKUP(A92,'счетчики на 30.09.23 в 1с'!B:D,3,0)</f>
        <v>17.806</v>
      </c>
      <c r="G92" s="42">
        <f>VLOOKUP(A92,'счетчики на 30.09.23 в 1с'!B:E,4,0)</f>
        <v>18.117</v>
      </c>
      <c r="H92" s="42">
        <f>VLOOKUP(A92,'ЛК с 01.09-31.12.23'!B:J,9,0)</f>
        <v>18.978</v>
      </c>
      <c r="I92" s="42" t="str">
        <f>VLOOKUP(A92,'ЛК с 01.09-31.12.23'!B:L,11,0)</f>
        <v>-</v>
      </c>
      <c r="J92" s="158">
        <v>20.606</v>
      </c>
      <c r="K92" s="158">
        <f>J92</f>
        <v>20.606</v>
      </c>
      <c r="L92" s="42">
        <f>K92-F92</f>
        <v>2.8000000000000007</v>
      </c>
      <c r="M92" s="42">
        <f>C92</f>
        <v>66.2</v>
      </c>
      <c r="N92" s="43"/>
      <c r="O92" s="42">
        <f t="shared" si="4"/>
        <v>2.8000000000000007</v>
      </c>
      <c r="P92" s="42">
        <f>K92</f>
        <v>20.606</v>
      </c>
    </row>
    <row r="93" spans="1:16" s="46" customFormat="1" ht="14.25">
      <c r="A93" s="45" t="s">
        <v>183</v>
      </c>
      <c r="B93" s="37">
        <v>92</v>
      </c>
      <c r="C93" s="38">
        <f>VLOOKUP(A93,площадь!A:B,2,0)</f>
        <v>44.4</v>
      </c>
      <c r="D93" s="41" t="str">
        <f>VLOOKUP(A93,'счетчики на 30.09.23 в 1с'!B:C,2,0)</f>
        <v>002664 Отопление ЖП ФАКТ</v>
      </c>
      <c r="E93" s="41" t="str">
        <f>VLOOKUP(A93,'счетчики на 31.12.23 1с'!B:C,2,0)</f>
        <v>002664 Отопление ЖП ФАКТ</v>
      </c>
      <c r="F93" s="42">
        <f>VLOOKUP(A93,'счетчики на 30.09.23 в 1с'!B:D,3,0)</f>
        <v>3.73</v>
      </c>
      <c r="G93" s="42">
        <f>VLOOKUP(A93,'счетчики на 30.09.23 в 1с'!B:E,4,0)</f>
        <v>4.022</v>
      </c>
      <c r="H93" s="42">
        <f>VLOOKUP(A93,'ЛК с 01.09-31.12.23'!B:J,9,0)</f>
        <v>4.84</v>
      </c>
      <c r="I93" s="42" t="str">
        <f>VLOOKUP(A93,'ЛК с 01.09-31.12.23'!B:L,11,0)</f>
        <v>-</v>
      </c>
      <c r="J93" s="158">
        <v>5.428</v>
      </c>
      <c r="K93" s="158">
        <f>J93</f>
        <v>5.428</v>
      </c>
      <c r="L93" s="42">
        <f>K93-F93</f>
        <v>1.698</v>
      </c>
      <c r="M93" s="42">
        <f>C93</f>
        <v>44.4</v>
      </c>
      <c r="N93" s="39"/>
      <c r="O93" s="42">
        <f t="shared" si="4"/>
        <v>1.698</v>
      </c>
      <c r="P93" s="42">
        <f>K93</f>
        <v>5.428</v>
      </c>
    </row>
    <row r="94" spans="1:16" ht="14.25">
      <c r="A94" s="29" t="s">
        <v>248</v>
      </c>
      <c r="B94" s="40">
        <v>93</v>
      </c>
      <c r="C94" s="41">
        <f>VLOOKUP(A94,площадь!A:B,2,0)</f>
        <v>44.4</v>
      </c>
      <c r="D94" s="41" t="str">
        <f>VLOOKUP(A94,'счетчики на 30.09.23 в 1с'!B:C,2,0)</f>
        <v>19009342 Отопление ЖП ФАКТ </v>
      </c>
      <c r="E94" s="41" t="str">
        <f>VLOOKUP(A94,'счетчики на 31.12.23 1с'!B:C,2,0)</f>
        <v>19009342 Отопление ЖП ФАКТ </v>
      </c>
      <c r="F94" s="42">
        <f>VLOOKUP(A94,'счетчики на 30.09.23 в 1с'!B:D,3,0)</f>
        <v>16.2</v>
      </c>
      <c r="G94" s="42">
        <f>VLOOKUP(A94,'счетчики на 30.09.23 в 1с'!B:E,4,0)</f>
        <v>16.2</v>
      </c>
      <c r="H94" s="42">
        <f>VLOOKUP(A94,'ЛК с 01.09-31.12.23'!B:J,9,0)</f>
        <v>16.3</v>
      </c>
      <c r="I94" s="42">
        <f>VLOOKUP(A94,'ЛК с 01.09-31.12.23'!B:L,11,0)</f>
        <v>16.8</v>
      </c>
      <c r="J94" s="158">
        <v>16.977</v>
      </c>
      <c r="K94" s="158">
        <f>J94</f>
        <v>16.977</v>
      </c>
      <c r="L94" s="42">
        <f>K94-F94</f>
        <v>0.777000000000001</v>
      </c>
      <c r="M94" s="42">
        <f>C94</f>
        <v>44.4</v>
      </c>
      <c r="N94" s="43"/>
      <c r="O94" s="42">
        <f t="shared" si="4"/>
        <v>0.777000000000001</v>
      </c>
      <c r="P94" s="42">
        <f>K94</f>
        <v>16.977</v>
      </c>
    </row>
    <row r="95" spans="1:16" ht="14.25">
      <c r="A95" s="29" t="s">
        <v>250</v>
      </c>
      <c r="B95" s="40">
        <v>94</v>
      </c>
      <c r="C95" s="41">
        <f>VLOOKUP(A95,площадь!A:B,2,0)</f>
        <v>66.2</v>
      </c>
      <c r="D95" s="41" t="str">
        <f>VLOOKUP(A95,'счетчики на 30.09.23 в 1с'!B:C,2,0)</f>
        <v>20006344 Отопление ЖП ФАКТ </v>
      </c>
      <c r="E95" s="41" t="str">
        <f>VLOOKUP(A95,'счетчики на 31.12.23 1с'!B:C,2,0)</f>
        <v>20006344 Отопление ЖП ФАКТ </v>
      </c>
      <c r="F95" s="42">
        <f>VLOOKUP(A95,'счетчики на 30.09.23 в 1с'!B:D,3,0)</f>
        <v>23.2</v>
      </c>
      <c r="G95" s="42">
        <f>VLOOKUP(A95,'счетчики на 30.09.23 в 1с'!B:E,4,0)</f>
        <v>23.2</v>
      </c>
      <c r="H95" s="42">
        <f>VLOOKUP(A95,'ЛК с 01.09-31.12.23'!B:J,9,0)</f>
        <v>23.8</v>
      </c>
      <c r="I95" s="42">
        <f>VLOOKUP(A95,'ЛК с 01.09-31.12.23'!B:L,11,0)</f>
        <v>25.3</v>
      </c>
      <c r="J95" s="158">
        <v>25.559</v>
      </c>
      <c r="K95" s="158">
        <f>J95</f>
        <v>25.559</v>
      </c>
      <c r="L95" s="42">
        <f>K95-F95</f>
        <v>2.3590000000000018</v>
      </c>
      <c r="M95" s="42">
        <f>C95</f>
        <v>66.2</v>
      </c>
      <c r="N95" s="43"/>
      <c r="O95" s="42">
        <f t="shared" si="4"/>
        <v>2.3590000000000018</v>
      </c>
      <c r="P95" s="42">
        <f>K95</f>
        <v>25.559</v>
      </c>
    </row>
    <row r="96" spans="1:16" ht="14.25">
      <c r="A96" s="29" t="s">
        <v>254</v>
      </c>
      <c r="B96" s="40">
        <v>95</v>
      </c>
      <c r="C96" s="41">
        <f>VLOOKUP(A96,площадь!A:B,2,0)</f>
        <v>66.2</v>
      </c>
      <c r="D96" s="41"/>
      <c r="E96" s="41"/>
      <c r="F96" s="42"/>
      <c r="G96" s="42"/>
      <c r="H96" s="42"/>
      <c r="I96" s="42"/>
      <c r="J96" s="158"/>
      <c r="K96" s="158"/>
      <c r="L96" s="42"/>
      <c r="M96" s="42"/>
      <c r="N96" s="43">
        <f>C96*$N$228</f>
        <v>1.4498669373698954</v>
      </c>
      <c r="O96" s="42">
        <f t="shared" si="4"/>
        <v>1.4498669373698954</v>
      </c>
      <c r="P96" s="42">
        <v>0</v>
      </c>
    </row>
    <row r="97" spans="1:16" ht="14.25">
      <c r="A97" s="29" t="s">
        <v>258</v>
      </c>
      <c r="B97" s="40">
        <v>96</v>
      </c>
      <c r="C97" s="41">
        <f>VLOOKUP(A97,площадь!A:B,2,0)</f>
        <v>44.4</v>
      </c>
      <c r="D97" s="41"/>
      <c r="E97" s="41"/>
      <c r="F97" s="42"/>
      <c r="G97" s="42"/>
      <c r="H97" s="42"/>
      <c r="I97" s="42"/>
      <c r="J97" s="158"/>
      <c r="K97" s="158"/>
      <c r="L97" s="42"/>
      <c r="M97" s="42"/>
      <c r="N97" s="43">
        <f>C97*$N$228</f>
        <v>0.9724183084474827</v>
      </c>
      <c r="O97" s="42">
        <f t="shared" si="4"/>
        <v>0.9724183084474827</v>
      </c>
      <c r="P97" s="42">
        <v>0</v>
      </c>
    </row>
    <row r="98" spans="1:16" ht="14.25">
      <c r="A98" s="29" t="s">
        <v>267</v>
      </c>
      <c r="B98" s="40">
        <v>97</v>
      </c>
      <c r="C98" s="41">
        <f>VLOOKUP(A98,площадь!A:B,2,0)</f>
        <v>44.4</v>
      </c>
      <c r="D98" s="41" t="str">
        <f>VLOOKUP(A98,'счетчики на 30.09.23 в 1с'!B:C,2,0)</f>
        <v>1737778 Отопление ЖП ФАКТ </v>
      </c>
      <c r="E98" s="41" t="str">
        <f>VLOOKUP(A98,'счетчики на 31.12.23 1с'!B:C,2,0)</f>
        <v>1737778 Отопление ЖП ФАКТ </v>
      </c>
      <c r="F98" s="42">
        <f>VLOOKUP(A98,'счетчики на 30.09.23 в 1с'!B:D,3,0)</f>
        <v>0</v>
      </c>
      <c r="G98" s="42">
        <f>VLOOKUP(A98,'счетчики на 30.09.23 в 1с'!B:E,4,0)</f>
        <v>0</v>
      </c>
      <c r="H98" s="42" t="str">
        <f>VLOOKUP(A98,'ЛК с 01.09-31.12.23'!B:J,9,0)</f>
        <v>-</v>
      </c>
      <c r="I98" s="42" t="str">
        <f>VLOOKUP(A98,'ЛК с 01.09-31.12.23'!B:L,11,0)</f>
        <v>-</v>
      </c>
      <c r="J98" s="158">
        <v>22.684</v>
      </c>
      <c r="K98" s="158"/>
      <c r="L98" s="42"/>
      <c r="M98" s="42"/>
      <c r="N98" s="43">
        <f>C98*$N$228</f>
        <v>0.9724183084474827</v>
      </c>
      <c r="O98" s="42">
        <f t="shared" si="4"/>
        <v>0.9724183084474827</v>
      </c>
      <c r="P98" s="42">
        <v>0</v>
      </c>
    </row>
    <row r="99" spans="1:16" ht="14.25">
      <c r="A99" s="29" t="s">
        <v>281</v>
      </c>
      <c r="B99" s="40">
        <v>98</v>
      </c>
      <c r="C99" s="41">
        <f>VLOOKUP(A99,площадь!A:B,2,0)</f>
        <v>66.2</v>
      </c>
      <c r="D99" s="41"/>
      <c r="E99" s="41"/>
      <c r="F99" s="42"/>
      <c r="G99" s="42"/>
      <c r="H99" s="42"/>
      <c r="I99" s="42"/>
      <c r="J99" s="158"/>
      <c r="K99" s="158"/>
      <c r="L99" s="42"/>
      <c r="M99" s="42"/>
      <c r="N99" s="43">
        <f>C99*$N$228</f>
        <v>1.4498669373698954</v>
      </c>
      <c r="O99" s="42">
        <f t="shared" si="4"/>
        <v>1.4498669373698954</v>
      </c>
      <c r="P99" s="42">
        <v>0</v>
      </c>
    </row>
    <row r="100" spans="1:16" ht="14.25">
      <c r="A100" s="29" t="s">
        <v>287</v>
      </c>
      <c r="B100" s="40">
        <v>99</v>
      </c>
      <c r="C100" s="41">
        <f>VLOOKUP(A100,площадь!A:B,2,0)</f>
        <v>66.2</v>
      </c>
      <c r="D100" s="41"/>
      <c r="E100" s="41"/>
      <c r="F100" s="42"/>
      <c r="G100" s="42"/>
      <c r="H100" s="42"/>
      <c r="I100" s="42"/>
      <c r="J100" s="158"/>
      <c r="K100" s="158"/>
      <c r="L100" s="42"/>
      <c r="M100" s="42"/>
      <c r="N100" s="43">
        <f>C100*$N$228</f>
        <v>1.4498669373698954</v>
      </c>
      <c r="O100" s="42">
        <f t="shared" si="4"/>
        <v>1.4498669373698954</v>
      </c>
      <c r="P100" s="42">
        <v>0</v>
      </c>
    </row>
    <row r="101" spans="1:16" ht="14.25">
      <c r="A101" s="29" t="s">
        <v>291</v>
      </c>
      <c r="B101" s="40">
        <v>100</v>
      </c>
      <c r="C101" s="41">
        <f>VLOOKUP(A101,площадь!A:B,2,0)</f>
        <v>44.4</v>
      </c>
      <c r="D101" s="41" t="str">
        <f>VLOOKUP(A101,'счетчики на 30.09.23 в 1с'!B:C,2,0)</f>
        <v>38700957 Отопление ЖП ФАКТ </v>
      </c>
      <c r="E101" s="41" t="str">
        <f>VLOOKUP(A101,'счетчики на 31.12.23 1с'!B:C,2,0)</f>
        <v>38700957 Отопление ЖП ФАКТ </v>
      </c>
      <c r="F101" s="42">
        <f>VLOOKUP(A101,'счетчики на 30.09.23 в 1с'!B:D,3,0)</f>
        <v>12.031</v>
      </c>
      <c r="G101" s="42">
        <f>VLOOKUP(A101,'счетчики на 30.09.23 в 1с'!B:E,4,0)</f>
        <v>12.213</v>
      </c>
      <c r="H101" s="42">
        <f>VLOOKUP(A101,'ЛК с 01.09-31.12.23'!B:J,9,0)</f>
        <v>12.556</v>
      </c>
      <c r="I101" s="42" t="str">
        <f>VLOOKUP(A101,'ЛК с 01.09-31.12.23'!B:L,11,0)</f>
        <v>-</v>
      </c>
      <c r="J101" s="158">
        <v>12.8227</v>
      </c>
      <c r="K101" s="158">
        <f>J101</f>
        <v>12.8227</v>
      </c>
      <c r="L101" s="42">
        <f>K101-F101</f>
        <v>0.7916999999999987</v>
      </c>
      <c r="M101" s="42">
        <f>C101</f>
        <v>44.4</v>
      </c>
      <c r="N101" s="43"/>
      <c r="O101" s="42">
        <f t="shared" si="4"/>
        <v>0.7916999999999987</v>
      </c>
      <c r="P101" s="42">
        <f>K101</f>
        <v>12.8227</v>
      </c>
    </row>
    <row r="102" spans="1:16" ht="14.25">
      <c r="A102" s="29" t="s">
        <v>1</v>
      </c>
      <c r="B102" s="40">
        <v>101</v>
      </c>
      <c r="C102" s="41">
        <f>VLOOKUP(A102,площадь!A:B,2,0)</f>
        <v>44.4</v>
      </c>
      <c r="D102" s="41" t="str">
        <f>VLOOKUP(A102,'счетчики на 30.09.23 в 1с'!B:C,2,0)</f>
        <v>34700754 Отопление ЖП ФАКТ </v>
      </c>
      <c r="E102" s="41" t="str">
        <f>VLOOKUP(A102,'счетчики на 31.12.23 1с'!B:C,2,0)</f>
        <v>34700754 Отопление ЖП ФАКТ </v>
      </c>
      <c r="F102" s="42">
        <f>VLOOKUP(A102,'счетчики на 30.09.23 в 1с'!B:D,3,0)</f>
        <v>0</v>
      </c>
      <c r="G102" s="42">
        <f>VLOOKUP(A102,'счетчики на 30.09.23 в 1с'!B:E,4,0)</f>
        <v>0</v>
      </c>
      <c r="H102" s="42" t="str">
        <f>VLOOKUP(A102,'ЛК с 01.09-31.12.23'!B:J,9,0)</f>
        <v>-</v>
      </c>
      <c r="I102" s="42" t="str">
        <f>VLOOKUP(A102,'ЛК с 01.09-31.12.23'!B:L,11,0)</f>
        <v>-</v>
      </c>
      <c r="J102" s="158"/>
      <c r="K102" s="158"/>
      <c r="L102" s="42"/>
      <c r="M102" s="42"/>
      <c r="N102" s="43">
        <f aca="true" t="shared" si="5" ref="N102:N110">C102*$N$228</f>
        <v>0.9724183084474827</v>
      </c>
      <c r="O102" s="42">
        <f t="shared" si="4"/>
        <v>0.9724183084474827</v>
      </c>
      <c r="P102" s="42">
        <v>0</v>
      </c>
    </row>
    <row r="103" spans="1:16" ht="14.25">
      <c r="A103" s="29" t="s">
        <v>3</v>
      </c>
      <c r="B103" s="40">
        <v>102</v>
      </c>
      <c r="C103" s="41">
        <f>VLOOKUP(A103,площадь!A:B,2,0)</f>
        <v>66.2</v>
      </c>
      <c r="D103" s="41"/>
      <c r="E103" s="41"/>
      <c r="F103" s="42"/>
      <c r="G103" s="42"/>
      <c r="H103" s="42"/>
      <c r="I103" s="42"/>
      <c r="J103" s="158"/>
      <c r="K103" s="158"/>
      <c r="L103" s="42"/>
      <c r="M103" s="42"/>
      <c r="N103" s="43">
        <f t="shared" si="5"/>
        <v>1.4498669373698954</v>
      </c>
      <c r="O103" s="42">
        <f t="shared" si="4"/>
        <v>1.4498669373698954</v>
      </c>
      <c r="P103" s="42">
        <v>0</v>
      </c>
    </row>
    <row r="104" spans="1:16" ht="14.25">
      <c r="A104" s="29" t="s">
        <v>141</v>
      </c>
      <c r="B104" s="40">
        <v>103</v>
      </c>
      <c r="C104" s="41">
        <f>VLOOKUP(A104,площадь!A:B,2,0)</f>
        <v>66.2</v>
      </c>
      <c r="D104" s="41"/>
      <c r="E104" s="41"/>
      <c r="F104" s="42"/>
      <c r="G104" s="42"/>
      <c r="H104" s="42"/>
      <c r="I104" s="42"/>
      <c r="J104" s="158"/>
      <c r="K104" s="158"/>
      <c r="L104" s="42"/>
      <c r="M104" s="42"/>
      <c r="N104" s="43">
        <f t="shared" si="5"/>
        <v>1.4498669373698954</v>
      </c>
      <c r="O104" s="42">
        <f t="shared" si="4"/>
        <v>1.4498669373698954</v>
      </c>
      <c r="P104" s="42">
        <v>0</v>
      </c>
    </row>
    <row r="105" spans="1:16" ht="14.25">
      <c r="A105" s="29" t="s">
        <v>143</v>
      </c>
      <c r="B105" s="40">
        <v>104</v>
      </c>
      <c r="C105" s="41">
        <f>VLOOKUP(A105,площадь!A:B,2,0)</f>
        <v>44.4</v>
      </c>
      <c r="D105" s="41"/>
      <c r="E105" s="41"/>
      <c r="F105" s="42"/>
      <c r="G105" s="42"/>
      <c r="H105" s="42"/>
      <c r="I105" s="42"/>
      <c r="J105" s="158"/>
      <c r="K105" s="158"/>
      <c r="L105" s="42"/>
      <c r="M105" s="42"/>
      <c r="N105" s="43">
        <f t="shared" si="5"/>
        <v>0.9724183084474827</v>
      </c>
      <c r="O105" s="42">
        <f t="shared" si="4"/>
        <v>0.9724183084474827</v>
      </c>
      <c r="P105" s="42">
        <v>0</v>
      </c>
    </row>
    <row r="106" spans="1:16" ht="14.25">
      <c r="A106" s="29" t="s">
        <v>147</v>
      </c>
      <c r="B106" s="40">
        <v>105</v>
      </c>
      <c r="C106" s="41">
        <f>VLOOKUP(A106,площадь!A:B,2,0)</f>
        <v>44.4</v>
      </c>
      <c r="D106" s="41"/>
      <c r="E106" s="41"/>
      <c r="F106" s="42"/>
      <c r="G106" s="42"/>
      <c r="H106" s="42"/>
      <c r="I106" s="42"/>
      <c r="J106" s="158"/>
      <c r="K106" s="158"/>
      <c r="L106" s="42"/>
      <c r="M106" s="42"/>
      <c r="N106" s="43">
        <f t="shared" si="5"/>
        <v>0.9724183084474827</v>
      </c>
      <c r="O106" s="42">
        <f t="shared" si="4"/>
        <v>0.9724183084474827</v>
      </c>
      <c r="P106" s="42">
        <v>0</v>
      </c>
    </row>
    <row r="107" spans="1:16" ht="14.25">
      <c r="A107" s="29" t="s">
        <v>149</v>
      </c>
      <c r="B107" s="40">
        <v>106</v>
      </c>
      <c r="C107" s="41">
        <f>VLOOKUP(A107,площадь!A:B,2,0)</f>
        <v>66.2</v>
      </c>
      <c r="D107" s="41"/>
      <c r="E107" s="41"/>
      <c r="F107" s="42"/>
      <c r="G107" s="42"/>
      <c r="H107" s="42"/>
      <c r="I107" s="42"/>
      <c r="J107" s="158"/>
      <c r="K107" s="158"/>
      <c r="L107" s="42"/>
      <c r="M107" s="42"/>
      <c r="N107" s="43">
        <f t="shared" si="5"/>
        <v>1.4498669373698954</v>
      </c>
      <c r="O107" s="42">
        <f t="shared" si="4"/>
        <v>1.4498669373698954</v>
      </c>
      <c r="P107" s="42">
        <v>0</v>
      </c>
    </row>
    <row r="108" spans="1:16" ht="14.25">
      <c r="A108" s="29" t="s">
        <v>4</v>
      </c>
      <c r="B108" s="40">
        <v>107</v>
      </c>
      <c r="C108" s="41">
        <f>VLOOKUP(A108,площадь!A:B,2,0)</f>
        <v>66.2</v>
      </c>
      <c r="D108" s="41"/>
      <c r="E108" s="41"/>
      <c r="F108" s="42"/>
      <c r="G108" s="42"/>
      <c r="H108" s="42"/>
      <c r="I108" s="42"/>
      <c r="J108" s="158"/>
      <c r="K108" s="158"/>
      <c r="L108" s="42"/>
      <c r="M108" s="42"/>
      <c r="N108" s="43">
        <f t="shared" si="5"/>
        <v>1.4498669373698954</v>
      </c>
      <c r="O108" s="42">
        <f t="shared" si="4"/>
        <v>1.4498669373698954</v>
      </c>
      <c r="P108" s="42">
        <v>0</v>
      </c>
    </row>
    <row r="109" spans="1:16" ht="14.25">
      <c r="A109" s="29" t="s">
        <v>126</v>
      </c>
      <c r="B109" s="40">
        <v>108</v>
      </c>
      <c r="C109" s="41">
        <f>VLOOKUP(A109,площадь!A:B,2,0)</f>
        <v>44.4</v>
      </c>
      <c r="D109" s="41"/>
      <c r="E109" s="41"/>
      <c r="F109" s="42"/>
      <c r="G109" s="42"/>
      <c r="H109" s="42"/>
      <c r="I109" s="42"/>
      <c r="J109" s="158"/>
      <c r="K109" s="158"/>
      <c r="L109" s="42"/>
      <c r="M109" s="42"/>
      <c r="N109" s="43">
        <f t="shared" si="5"/>
        <v>0.9724183084474827</v>
      </c>
      <c r="O109" s="42">
        <f t="shared" si="4"/>
        <v>0.9724183084474827</v>
      </c>
      <c r="P109" s="42">
        <v>0</v>
      </c>
    </row>
    <row r="110" spans="1:16" ht="14.25">
      <c r="A110" s="29" t="s">
        <v>320</v>
      </c>
      <c r="B110" s="40">
        <v>109</v>
      </c>
      <c r="C110" s="41">
        <f>VLOOKUP(A110,площадь!A:B,2,0)</f>
        <v>44.4</v>
      </c>
      <c r="D110" s="41"/>
      <c r="E110" s="41"/>
      <c r="F110" s="42"/>
      <c r="G110" s="42"/>
      <c r="H110" s="42"/>
      <c r="I110" s="42"/>
      <c r="J110" s="158"/>
      <c r="K110" s="158"/>
      <c r="L110" s="42"/>
      <c r="M110" s="42"/>
      <c r="N110" s="43">
        <f t="shared" si="5"/>
        <v>0.9724183084474827</v>
      </c>
      <c r="O110" s="42">
        <f t="shared" si="4"/>
        <v>0.9724183084474827</v>
      </c>
      <c r="P110" s="42">
        <v>0</v>
      </c>
    </row>
    <row r="111" spans="1:16" ht="14.25">
      <c r="A111" s="29" t="s">
        <v>8</v>
      </c>
      <c r="B111" s="40">
        <v>110</v>
      </c>
      <c r="C111" s="41">
        <f>VLOOKUP(A111,площадь!A:B,2,0)</f>
        <v>66.2</v>
      </c>
      <c r="D111" s="41" t="str">
        <f>VLOOKUP(A111,'счетчики на 30.09.23 в 1с'!B:C,2,0)</f>
        <v>20011607 Отопление ЖП ФАКТ </v>
      </c>
      <c r="E111" s="41" t="str">
        <f>VLOOKUP(A111,'счетчики на 31.12.23 1с'!B:C,2,0)</f>
        <v>20011607 Отопление ЖП ФАКТ </v>
      </c>
      <c r="F111" s="42">
        <f>VLOOKUP(A111,'счетчики на 30.09.23 в 1с'!B:D,3,0)</f>
        <v>20.487</v>
      </c>
      <c r="G111" s="42">
        <f>VLOOKUP(A111,'счетчики на 30.09.23 в 1с'!B:E,4,0)</f>
        <v>20.738</v>
      </c>
      <c r="H111" s="42">
        <f>VLOOKUP(A111,'ЛК с 01.09-31.12.23'!B:J,9,0)</f>
        <v>22.031</v>
      </c>
      <c r="I111" s="42">
        <f>VLOOKUP(A111,'ЛК с 01.09-31.12.23'!B:L,11,0)</f>
        <v>23.685</v>
      </c>
      <c r="J111" s="158">
        <v>23.847</v>
      </c>
      <c r="K111" s="158">
        <f>I111</f>
        <v>23.685</v>
      </c>
      <c r="L111" s="42">
        <f>K111-F111</f>
        <v>3.1980000000000004</v>
      </c>
      <c r="M111" s="42">
        <f>C111</f>
        <v>66.2</v>
      </c>
      <c r="N111" s="42"/>
      <c r="O111" s="42">
        <f t="shared" si="4"/>
        <v>3.1980000000000004</v>
      </c>
      <c r="P111" s="42">
        <f>K111</f>
        <v>23.685</v>
      </c>
    </row>
    <row r="112" spans="1:16" ht="14.25">
      <c r="A112" s="29" t="s">
        <v>10</v>
      </c>
      <c r="B112" s="40">
        <v>111</v>
      </c>
      <c r="C112" s="41">
        <f>VLOOKUP(A112,площадь!A:B,2,0)</f>
        <v>66.2</v>
      </c>
      <c r="D112" s="41" t="str">
        <f>VLOOKUP(A112,'счетчики на 30.09.23 в 1с'!B:C,2,0)</f>
        <v>19003595 Отопление ПУ</v>
      </c>
      <c r="E112" s="41" t="str">
        <f>VLOOKUP(A112,'счетчики на 31.12.23 1с'!B:C,2,0)</f>
        <v>19003595 Отопление ПУ</v>
      </c>
      <c r="F112" s="42">
        <f>VLOOKUP(A112,'счетчики на 30.09.23 в 1с'!B:D,3,0)</f>
        <v>0</v>
      </c>
      <c r="G112" s="42">
        <f>VLOOKUP(A112,'счетчики на 30.09.23 в 1с'!B:E,4,0)</f>
        <v>0</v>
      </c>
      <c r="H112" s="42" t="str">
        <f>VLOOKUP(A112,'ЛК с 01.09-31.12.23'!B:J,9,0)</f>
        <v>-</v>
      </c>
      <c r="I112" s="42" t="str">
        <f>VLOOKUP(A112,'ЛК с 01.09-31.12.23'!B:L,11,0)</f>
        <v>-</v>
      </c>
      <c r="J112" s="158" t="s">
        <v>853</v>
      </c>
      <c r="K112" s="158"/>
      <c r="L112" s="42"/>
      <c r="M112" s="42"/>
      <c r="N112" s="43">
        <f>C112*$N$228</f>
        <v>1.4498669373698954</v>
      </c>
      <c r="O112" s="42">
        <f t="shared" si="4"/>
        <v>1.4498669373698954</v>
      </c>
      <c r="P112" s="42">
        <v>0</v>
      </c>
    </row>
    <row r="113" spans="1:16" ht="14.25">
      <c r="A113" s="29" t="s">
        <v>323</v>
      </c>
      <c r="B113" s="40">
        <v>112</v>
      </c>
      <c r="C113" s="41">
        <f>VLOOKUP(A113,площадь!A:B,2,0)</f>
        <v>44.4</v>
      </c>
      <c r="D113" s="41" t="str">
        <f>VLOOKUP(A113,'счетчики на 30.09.23 в 1с'!B:C,2,0)</f>
        <v>1745183 Отопление ЖП ФАКТ </v>
      </c>
      <c r="E113" s="41" t="str">
        <f>VLOOKUP(A113,'счетчики на 31.12.23 1с'!B:C,2,0)</f>
        <v>1745183 Отопление ЖП ФАКТ </v>
      </c>
      <c r="F113" s="42">
        <v>15.008</v>
      </c>
      <c r="G113" s="42">
        <f>VLOOKUP(A113,'счетчики на 30.09.23 в 1с'!B:E,4,0)</f>
        <v>15.008</v>
      </c>
      <c r="H113" s="42">
        <f>VLOOKUP(A113,'ЛК с 01.09-31.12.23'!B:J,9,0)</f>
        <v>15.679</v>
      </c>
      <c r="I113" s="42" t="str">
        <f>VLOOKUP(A113,'ЛК с 01.09-31.12.23'!B:L,11,0)</f>
        <v>-</v>
      </c>
      <c r="J113" s="158">
        <v>16.37</v>
      </c>
      <c r="K113" s="158">
        <f>J113</f>
        <v>16.37</v>
      </c>
      <c r="L113" s="42">
        <f>K113-F113</f>
        <v>1.3620000000000019</v>
      </c>
      <c r="M113" s="42">
        <f>C113</f>
        <v>44.4</v>
      </c>
      <c r="N113" s="43"/>
      <c r="O113" s="42">
        <f t="shared" si="4"/>
        <v>1.3620000000000019</v>
      </c>
      <c r="P113" s="42">
        <f>K113</f>
        <v>16.37</v>
      </c>
    </row>
    <row r="114" spans="1:16" ht="14.25">
      <c r="A114" s="29" t="s">
        <v>325</v>
      </c>
      <c r="B114" s="40">
        <v>113</v>
      </c>
      <c r="C114" s="41">
        <f>VLOOKUP(A114,площадь!A:B,2,0)</f>
        <v>44.4</v>
      </c>
      <c r="D114" s="41"/>
      <c r="E114" s="41"/>
      <c r="F114" s="42"/>
      <c r="G114" s="42"/>
      <c r="H114" s="42"/>
      <c r="I114" s="42"/>
      <c r="J114" s="158"/>
      <c r="K114" s="158"/>
      <c r="L114" s="42"/>
      <c r="M114" s="42"/>
      <c r="N114" s="43">
        <f>C114*$N$228</f>
        <v>0.9724183084474827</v>
      </c>
      <c r="O114" s="42">
        <f t="shared" si="4"/>
        <v>0.9724183084474827</v>
      </c>
      <c r="P114" s="42">
        <v>0</v>
      </c>
    </row>
    <row r="115" spans="1:16" ht="14.25">
      <c r="A115" s="29" t="s">
        <v>327</v>
      </c>
      <c r="B115" s="40">
        <v>114</v>
      </c>
      <c r="C115" s="41">
        <f>VLOOKUP(A115,площадь!A:B,2,0)</f>
        <v>66.2</v>
      </c>
      <c r="D115" s="41"/>
      <c r="E115" s="41"/>
      <c r="F115" s="42"/>
      <c r="G115" s="42"/>
      <c r="H115" s="42"/>
      <c r="I115" s="42"/>
      <c r="J115" s="158"/>
      <c r="K115" s="158"/>
      <c r="L115" s="42"/>
      <c r="M115" s="42"/>
      <c r="N115" s="43">
        <f>C115*$N$228</f>
        <v>1.4498669373698954</v>
      </c>
      <c r="O115" s="42">
        <f t="shared" si="4"/>
        <v>1.4498669373698954</v>
      </c>
      <c r="P115" s="42">
        <v>0</v>
      </c>
    </row>
    <row r="116" spans="1:16" ht="14.25">
      <c r="A116" s="29" t="s">
        <v>12</v>
      </c>
      <c r="B116" s="40">
        <v>115</v>
      </c>
      <c r="C116" s="41">
        <f>VLOOKUP(A116,площадь!A:B,2,0)</f>
        <v>66.2</v>
      </c>
      <c r="D116" s="41" t="str">
        <f>VLOOKUP(A116,'счетчики на 30.09.23 в 1с'!B:C,2,0)</f>
        <v>1745274 Отопление ПУ</v>
      </c>
      <c r="E116" s="41" t="str">
        <f>VLOOKUP(A116,'счетчики на 31.12.23 1с'!B:C,2,0)</f>
        <v>1745274 Отопление ПУ</v>
      </c>
      <c r="F116" s="42">
        <f>VLOOKUP(A116,'счетчики на 30.09.23 в 1с'!B:D,3,0)</f>
        <v>0</v>
      </c>
      <c r="G116" s="42">
        <f>VLOOKUP(A116,'счетчики на 30.09.23 в 1с'!B:E,4,0)</f>
        <v>0</v>
      </c>
      <c r="H116" s="42" t="e">
        <f>VLOOKUP(A116,'ЛК с 01.09-31.12.23'!B:J,9,0)</f>
        <v>#N/A</v>
      </c>
      <c r="I116" s="42" t="e">
        <f>VLOOKUP(A116,'ЛК с 01.09-31.12.23'!B:L,11,0)</f>
        <v>#N/A</v>
      </c>
      <c r="J116" s="158">
        <v>29.638</v>
      </c>
      <c r="K116" s="158"/>
      <c r="L116" s="42"/>
      <c r="M116" s="42"/>
      <c r="N116" s="43">
        <f>C116*$N$228</f>
        <v>1.4498669373698954</v>
      </c>
      <c r="O116" s="42">
        <f t="shared" si="4"/>
        <v>1.4498669373698954</v>
      </c>
      <c r="P116" s="42">
        <v>0</v>
      </c>
    </row>
    <row r="117" spans="1:16" ht="14.25">
      <c r="A117" s="29" t="s">
        <v>328</v>
      </c>
      <c r="B117" s="40">
        <v>116</v>
      </c>
      <c r="C117" s="41">
        <f>VLOOKUP(A117,площадь!A:B,2,0)</f>
        <v>44.4</v>
      </c>
      <c r="D117" s="41" t="str">
        <f>VLOOKUP(A117,'счетчики на 30.09.23 в 1с'!B:C,2,0)</f>
        <v>1767576 Отопление ЖП ФАКТ </v>
      </c>
      <c r="E117" s="41" t="str">
        <f>VLOOKUP(A117,'счетчики на 31.12.23 1с'!B:C,2,0)</f>
        <v>1767576 Отопление ЖП ФАКТ </v>
      </c>
      <c r="F117" s="42">
        <f>VLOOKUP(A117,'счетчики на 30.09.23 в 1с'!B:D,3,0)</f>
        <v>12.2</v>
      </c>
      <c r="G117" s="42">
        <f>VLOOKUP(A117,'счетчики на 30.09.23 в 1с'!B:E,4,0)</f>
        <v>12.289</v>
      </c>
      <c r="H117" s="42">
        <f>VLOOKUP(A117,'ЛК с 01.09-31.12.23'!B:J,9,0)</f>
        <v>12.516</v>
      </c>
      <c r="I117" s="42">
        <f>VLOOKUP(A117,'ЛК с 01.09-31.12.23'!B:L,11,0)</f>
        <v>12.749</v>
      </c>
      <c r="J117" s="158">
        <v>12.746</v>
      </c>
      <c r="K117" s="158">
        <f>J117</f>
        <v>12.746</v>
      </c>
      <c r="L117" s="42">
        <f>K117-F117</f>
        <v>0.5460000000000012</v>
      </c>
      <c r="M117" s="42">
        <f>C117</f>
        <v>44.4</v>
      </c>
      <c r="N117" s="42"/>
      <c r="O117" s="42">
        <f t="shared" si="4"/>
        <v>0.5460000000000012</v>
      </c>
      <c r="P117" s="42">
        <f>K117</f>
        <v>12.746</v>
      </c>
    </row>
    <row r="118" spans="1:16" ht="14.25">
      <c r="A118" s="29" t="s">
        <v>330</v>
      </c>
      <c r="B118" s="40">
        <v>117</v>
      </c>
      <c r="C118" s="41">
        <f>VLOOKUP(A118,площадь!A:B,2,0)</f>
        <v>44.4</v>
      </c>
      <c r="D118" s="41" t="str">
        <f>VLOOKUP(A118,'счетчики на 30.09.23 в 1с'!B:C,2,0)</f>
        <v>1766781 Отопление ЖП ФАКТ </v>
      </c>
      <c r="E118" s="41" t="str">
        <f>VLOOKUP(A118,'счетчики на 31.12.23 1с'!B:C,2,0)</f>
        <v>1766781 Отопление ЖП ФАКТ </v>
      </c>
      <c r="F118" s="42">
        <f>VLOOKUP(A118,'счетчики на 30.09.23 в 1с'!B:D,3,0)</f>
        <v>4.219</v>
      </c>
      <c r="G118" s="42">
        <f>VLOOKUP(A118,'счетчики на 30.09.23 в 1с'!B:E,4,0)</f>
        <v>4.219</v>
      </c>
      <c r="H118" s="42">
        <f>VLOOKUP(A118,'ЛК с 01.09-31.12.23'!B:J,9,0)</f>
        <v>4.219</v>
      </c>
      <c r="I118" s="42">
        <f>VLOOKUP(A118,'ЛК с 01.09-31.12.23'!B:L,11,0)</f>
        <v>14.271</v>
      </c>
      <c r="J118" s="158">
        <v>4.271</v>
      </c>
      <c r="K118" s="158">
        <f>J118</f>
        <v>4.271</v>
      </c>
      <c r="L118" s="42">
        <f>K118-F118</f>
        <v>0.0519999999999996</v>
      </c>
      <c r="M118" s="42">
        <f>C118</f>
        <v>44.4</v>
      </c>
      <c r="N118" s="42"/>
      <c r="O118" s="42">
        <f t="shared" si="4"/>
        <v>0.0519999999999996</v>
      </c>
      <c r="P118" s="42">
        <f>K118</f>
        <v>4.271</v>
      </c>
    </row>
    <row r="119" spans="1:16" ht="14.25">
      <c r="A119" s="29" t="s">
        <v>334</v>
      </c>
      <c r="B119" s="40">
        <v>118</v>
      </c>
      <c r="C119" s="41">
        <f>VLOOKUP(A119,площадь!A:B,2,0)</f>
        <v>66.2</v>
      </c>
      <c r="D119" s="41"/>
      <c r="E119" s="41"/>
      <c r="F119" s="42"/>
      <c r="G119" s="42"/>
      <c r="H119" s="42"/>
      <c r="I119" s="42"/>
      <c r="J119" s="158"/>
      <c r="K119" s="158"/>
      <c r="L119" s="42"/>
      <c r="M119" s="42"/>
      <c r="N119" s="43">
        <f aca="true" t="shared" si="6" ref="N119:N124">C119*$N$228</f>
        <v>1.4498669373698954</v>
      </c>
      <c r="O119" s="42">
        <f t="shared" si="4"/>
        <v>1.4498669373698954</v>
      </c>
      <c r="P119" s="42">
        <v>0</v>
      </c>
    </row>
    <row r="120" spans="1:16" ht="14.25">
      <c r="A120" s="29" t="s">
        <v>14</v>
      </c>
      <c r="B120" s="40">
        <v>119</v>
      </c>
      <c r="C120" s="41">
        <f>VLOOKUP(A120,площадь!A:B,2,0)</f>
        <v>66.2</v>
      </c>
      <c r="D120" s="41"/>
      <c r="E120" s="41"/>
      <c r="F120" s="42"/>
      <c r="G120" s="42"/>
      <c r="H120" s="42"/>
      <c r="I120" s="42"/>
      <c r="J120" s="158"/>
      <c r="K120" s="158"/>
      <c r="L120" s="42"/>
      <c r="M120" s="42"/>
      <c r="N120" s="43">
        <f t="shared" si="6"/>
        <v>1.4498669373698954</v>
      </c>
      <c r="O120" s="42">
        <f t="shared" si="4"/>
        <v>1.4498669373698954</v>
      </c>
      <c r="P120" s="42">
        <v>0</v>
      </c>
    </row>
    <row r="121" spans="1:16" ht="14.25">
      <c r="A121" s="29" t="s">
        <v>15</v>
      </c>
      <c r="B121" s="40">
        <v>120</v>
      </c>
      <c r="C121" s="41">
        <f>VLOOKUP(A121,площадь!A:B,2,0)</f>
        <v>44.4</v>
      </c>
      <c r="D121" s="41" t="str">
        <f>VLOOKUP(A121,'счетчики на 30.09.23 в 1с'!B:C,2,0)</f>
        <v>21-115635 Отопление ЖП ФАКТ</v>
      </c>
      <c r="E121" s="41" t="str">
        <f>VLOOKUP(A121,'счетчики на 31.12.23 1с'!B:C,2,0)</f>
        <v>21-115635 Отопление ЖП ФАКТ</v>
      </c>
      <c r="F121" s="42">
        <f>VLOOKUP(A121,'счетчики на 30.09.23 в 1с'!B:D,3,0)</f>
        <v>0</v>
      </c>
      <c r="G121" s="42">
        <f>VLOOKUP(A121,'счетчики на 30.09.23 в 1с'!B:E,4,0)</f>
        <v>0</v>
      </c>
      <c r="H121" s="42" t="e">
        <f>VLOOKUP(A121,'ЛК с 01.09-31.12.23'!B:J,9,0)</f>
        <v>#N/A</v>
      </c>
      <c r="I121" s="42" t="e">
        <f>VLOOKUP(A121,'ЛК с 01.09-31.12.23'!B:L,11,0)</f>
        <v>#N/A</v>
      </c>
      <c r="J121" s="158">
        <v>6.136</v>
      </c>
      <c r="K121" s="158"/>
      <c r="L121" s="42"/>
      <c r="M121" s="42"/>
      <c r="N121" s="43">
        <f t="shared" si="6"/>
        <v>0.9724183084474827</v>
      </c>
      <c r="O121" s="42">
        <f t="shared" si="4"/>
        <v>0.9724183084474827</v>
      </c>
      <c r="P121" s="42">
        <v>0</v>
      </c>
    </row>
    <row r="122" spans="1:16" ht="14.25">
      <c r="A122" s="29" t="s">
        <v>17</v>
      </c>
      <c r="B122" s="40">
        <v>121</v>
      </c>
      <c r="C122" s="41">
        <f>VLOOKUP(A122,площадь!A:B,2,0)</f>
        <v>44.4</v>
      </c>
      <c r="D122" s="41"/>
      <c r="E122" s="41"/>
      <c r="F122" s="42"/>
      <c r="G122" s="42"/>
      <c r="H122" s="42"/>
      <c r="I122" s="42"/>
      <c r="J122" s="158"/>
      <c r="K122" s="158"/>
      <c r="L122" s="42"/>
      <c r="M122" s="42"/>
      <c r="N122" s="43">
        <f t="shared" si="6"/>
        <v>0.9724183084474827</v>
      </c>
      <c r="O122" s="42">
        <f t="shared" si="4"/>
        <v>0.9724183084474827</v>
      </c>
      <c r="P122" s="42">
        <v>0</v>
      </c>
    </row>
    <row r="123" spans="1:16" ht="14.25">
      <c r="A123" s="29" t="s">
        <v>18</v>
      </c>
      <c r="B123" s="40">
        <v>122</v>
      </c>
      <c r="C123" s="41">
        <f>VLOOKUP(A123,площадь!A:B,2,0)</f>
        <v>66.2</v>
      </c>
      <c r="D123" s="41"/>
      <c r="E123" s="41"/>
      <c r="F123" s="42"/>
      <c r="G123" s="42"/>
      <c r="H123" s="42"/>
      <c r="I123" s="42"/>
      <c r="J123" s="158"/>
      <c r="K123" s="158"/>
      <c r="L123" s="42"/>
      <c r="M123" s="42"/>
      <c r="N123" s="43">
        <f t="shared" si="6"/>
        <v>1.4498669373698954</v>
      </c>
      <c r="O123" s="42">
        <f t="shared" si="4"/>
        <v>1.4498669373698954</v>
      </c>
      <c r="P123" s="42">
        <v>0</v>
      </c>
    </row>
    <row r="124" spans="1:16" ht="14.25">
      <c r="A124" s="29" t="s">
        <v>342</v>
      </c>
      <c r="B124" s="40">
        <v>123</v>
      </c>
      <c r="C124" s="41">
        <f>VLOOKUP(A124,площадь!A:B,2,0)</f>
        <v>66.2</v>
      </c>
      <c r="D124" s="41" t="str">
        <f>VLOOKUP(A124,'счетчики на 30.09.23 в 1с'!B:C,2,0)</f>
        <v>1372724 Отопление ЖП ФАКТ</v>
      </c>
      <c r="E124" s="41" t="str">
        <f>VLOOKUP(A124,'счетчики на 31.12.23 1с'!B:C,2,0)</f>
        <v>1372724 Отопление ЖП ФАКТ</v>
      </c>
      <c r="F124" s="42">
        <f>VLOOKUP(A124,'счетчики на 30.09.23 в 1с'!B:D,3,0)</f>
        <v>0</v>
      </c>
      <c r="G124" s="42">
        <f>VLOOKUP(A124,'счетчики на 30.09.23 в 1с'!B:E,4,0)</f>
        <v>0</v>
      </c>
      <c r="H124" s="42" t="str">
        <f>VLOOKUP(A124,'ЛК с 01.09-31.12.23'!B:J,9,0)</f>
        <v>-</v>
      </c>
      <c r="I124" s="42" t="str">
        <f>VLOOKUP(A124,'ЛК с 01.09-31.12.23'!B:L,11,0)</f>
        <v>-</v>
      </c>
      <c r="J124" s="158">
        <v>53.081</v>
      </c>
      <c r="K124" s="158"/>
      <c r="L124" s="42"/>
      <c r="M124" s="42"/>
      <c r="N124" s="43">
        <f t="shared" si="6"/>
        <v>1.4498669373698954</v>
      </c>
      <c r="O124" s="42">
        <f t="shared" si="4"/>
        <v>1.4498669373698954</v>
      </c>
      <c r="P124" s="42">
        <v>0</v>
      </c>
    </row>
    <row r="125" spans="1:16" ht="14.25">
      <c r="A125" s="29" t="s">
        <v>20</v>
      </c>
      <c r="B125" s="40">
        <v>124</v>
      </c>
      <c r="C125" s="41">
        <f>VLOOKUP(A125,площадь!A:B,2,0)</f>
        <v>44.4</v>
      </c>
      <c r="D125" s="41" t="str">
        <f>VLOOKUP(A125,'счетчики на 30.09.23 в 1с'!B:C,2,0)</f>
        <v>21-013174 Отопление ЖП ФАКТ </v>
      </c>
      <c r="E125" s="41" t="str">
        <f>VLOOKUP(A125,'счетчики на 31.12.23 1с'!B:C,2,0)</f>
        <v>21-013174 Отопление ЖП ФАКТ </v>
      </c>
      <c r="F125" s="42">
        <f>VLOOKUP(A125,'счетчики на 30.09.23 в 1с'!B:D,3,0)</f>
        <v>7.525</v>
      </c>
      <c r="G125" s="42">
        <f>VLOOKUP(A125,'счетчики на 30.09.23 в 1с'!B:E,4,0)</f>
        <v>7.675</v>
      </c>
      <c r="H125" s="42">
        <f>VLOOKUP(A125,'ЛК с 01.09-31.12.23'!B:J,9,0)</f>
        <v>7.976</v>
      </c>
      <c r="I125" s="42" t="str">
        <f>VLOOKUP(A125,'ЛК с 01.09-31.12.23'!B:L,11,0)</f>
        <v>-</v>
      </c>
      <c r="J125" s="158">
        <v>8.475</v>
      </c>
      <c r="K125" s="158">
        <f>J125</f>
        <v>8.475</v>
      </c>
      <c r="L125" s="42">
        <f>K125-F125</f>
        <v>0.9499999999999993</v>
      </c>
      <c r="M125" s="42">
        <f>C125</f>
        <v>44.4</v>
      </c>
      <c r="N125" s="43"/>
      <c r="O125" s="42">
        <f t="shared" si="4"/>
        <v>0.9499999999999993</v>
      </c>
      <c r="P125" s="42">
        <f>K125</f>
        <v>8.475</v>
      </c>
    </row>
    <row r="126" spans="1:16" ht="14.25">
      <c r="A126" s="29" t="s">
        <v>21</v>
      </c>
      <c r="B126" s="40">
        <v>125</v>
      </c>
      <c r="C126" s="41">
        <f>VLOOKUP(A126,площадь!A:B,2,0)</f>
        <v>44.4</v>
      </c>
      <c r="D126" s="41" t="str">
        <f>VLOOKUP(A126,'счетчики на 30.09.23 в 1с'!B:C,2,0)</f>
        <v>21-013169 Отопление ЖП ФАКТ </v>
      </c>
      <c r="E126" s="41" t="str">
        <f>VLOOKUP(A126,'счетчики на 31.12.23 1с'!B:C,2,0)</f>
        <v>21-013169 Отопление ЖП ФАКТ </v>
      </c>
      <c r="F126" s="42">
        <f>VLOOKUP(A126,'счетчики на 30.09.23 в 1с'!B:D,3,0)</f>
        <v>9.394</v>
      </c>
      <c r="G126" s="42">
        <f>VLOOKUP(A126,'счетчики на 30.09.23 в 1с'!B:E,4,0)</f>
        <v>9.535</v>
      </c>
      <c r="H126" s="42">
        <f>VLOOKUP(A126,'ЛК с 01.09-31.12.23'!B:J,9,0)</f>
        <v>10.016</v>
      </c>
      <c r="I126" s="42" t="str">
        <f>VLOOKUP(A126,'ЛК с 01.09-31.12.23'!B:L,11,0)</f>
        <v>-</v>
      </c>
      <c r="J126" s="158">
        <v>10.415</v>
      </c>
      <c r="K126" s="158">
        <f>J126</f>
        <v>10.415</v>
      </c>
      <c r="L126" s="42">
        <f>K126-F126</f>
        <v>1.020999999999999</v>
      </c>
      <c r="M126" s="42">
        <f>C126</f>
        <v>44.4</v>
      </c>
      <c r="N126" s="43"/>
      <c r="O126" s="42">
        <f t="shared" si="4"/>
        <v>1.020999999999999</v>
      </c>
      <c r="P126" s="42">
        <f>K126</f>
        <v>10.415</v>
      </c>
    </row>
    <row r="127" spans="1:16" ht="14.25">
      <c r="A127" s="29" t="s">
        <v>354</v>
      </c>
      <c r="B127" s="40">
        <v>126</v>
      </c>
      <c r="C127" s="41">
        <f>VLOOKUP(A127,площадь!A:B,2,0)</f>
        <v>66.2</v>
      </c>
      <c r="D127" s="41" t="str">
        <f>VLOOKUP(A127,'счетчики на 30.09.23 в 1с'!B:C,2,0)</f>
        <v>12802002 Отопление ЖП ФАКТ </v>
      </c>
      <c r="E127" s="41" t="str">
        <f>VLOOKUP(A127,'счетчики на 31.12.23 1с'!B:C,2,0)</f>
        <v>12802002 Отопление ЖП ФАКТ </v>
      </c>
      <c r="F127" s="42">
        <f>VLOOKUP(A127,'счетчики на 30.09.23 в 1с'!B:D,3,0)</f>
        <v>0</v>
      </c>
      <c r="G127" s="42">
        <f>VLOOKUP(A127,'счетчики на 30.09.23 в 1с'!B:E,4,0)</f>
        <v>0</v>
      </c>
      <c r="H127" s="42" t="str">
        <f>VLOOKUP(A127,'ЛК с 01.09-31.12.23'!B:J,9,0)</f>
        <v>-</v>
      </c>
      <c r="I127" s="42" t="str">
        <f>VLOOKUP(A127,'ЛК с 01.09-31.12.23'!B:L,11,0)</f>
        <v>-</v>
      </c>
      <c r="J127" s="158">
        <v>22.731</v>
      </c>
      <c r="K127" s="158"/>
      <c r="L127" s="42"/>
      <c r="M127" s="42"/>
      <c r="N127" s="43">
        <f>C127*$N$228</f>
        <v>1.4498669373698954</v>
      </c>
      <c r="O127" s="42">
        <f t="shared" si="4"/>
        <v>1.4498669373698954</v>
      </c>
      <c r="P127" s="42">
        <v>0</v>
      </c>
    </row>
    <row r="128" spans="1:16" ht="14.25">
      <c r="A128" s="29" t="s">
        <v>356</v>
      </c>
      <c r="B128" s="40">
        <v>127</v>
      </c>
      <c r="C128" s="41">
        <f>VLOOKUP(A128,площадь!A:B,2,0)</f>
        <v>66.2</v>
      </c>
      <c r="D128" s="41" t="str">
        <f>VLOOKUP(A128,'счетчики на 30.09.23 в 1с'!B:C,2,0)</f>
        <v>19003681 Отопление ЖП ФАКТ </v>
      </c>
      <c r="E128" s="41" t="str">
        <f>VLOOKUP(A128,'счетчики на 31.12.23 1с'!B:C,2,0)</f>
        <v>19003681 Отопление ЖП ФАКТ </v>
      </c>
      <c r="F128" s="42">
        <f>VLOOKUP(A128,'счетчики на 30.09.23 в 1с'!B:D,3,0)</f>
        <v>0</v>
      </c>
      <c r="G128" s="42">
        <f>VLOOKUP(A128,'счетчики на 30.09.23 в 1с'!B:E,4,0)</f>
        <v>0</v>
      </c>
      <c r="H128" s="42" t="str">
        <f>VLOOKUP(A128,'ЛК с 01.09-31.12.23'!B:J,9,0)</f>
        <v>-</v>
      </c>
      <c r="I128" s="42" t="str">
        <f>VLOOKUP(A128,'ЛК с 01.09-31.12.23'!B:L,11,0)</f>
        <v>-</v>
      </c>
      <c r="J128" s="158">
        <v>33.951</v>
      </c>
      <c r="K128" s="158"/>
      <c r="L128" s="42"/>
      <c r="M128" s="42"/>
      <c r="N128" s="43">
        <f>C128*$N$228</f>
        <v>1.4498669373698954</v>
      </c>
      <c r="O128" s="42">
        <f t="shared" si="4"/>
        <v>1.4498669373698954</v>
      </c>
      <c r="P128" s="42">
        <v>0</v>
      </c>
    </row>
    <row r="129" spans="1:16" ht="14.25">
      <c r="A129" s="29" t="s">
        <v>360</v>
      </c>
      <c r="B129" s="40">
        <v>128</v>
      </c>
      <c r="C129" s="41">
        <f>VLOOKUP(A129,площадь!A:B,2,0)</f>
        <v>44.4</v>
      </c>
      <c r="D129" s="41" t="str">
        <f>VLOOKUP(A129,'счетчики на 30.09.23 в 1с'!B:C,2,0)</f>
        <v>19003289 Отопление ЖП ФАКТ </v>
      </c>
      <c r="E129" s="41" t="str">
        <f>VLOOKUP(A129,'счетчики на 31.12.23 1с'!B:C,2,0)</f>
        <v>19003289 Отопление ЖП ФАКТ </v>
      </c>
      <c r="F129" s="42">
        <f>VLOOKUP(A129,'счетчики на 30.09.23 в 1с'!B:D,3,0)</f>
        <v>0</v>
      </c>
      <c r="G129" s="42">
        <f>VLOOKUP(A129,'счетчики на 30.09.23 в 1с'!B:E,4,0)</f>
        <v>0</v>
      </c>
      <c r="H129" s="42" t="str">
        <f>VLOOKUP(A129,'ЛК с 01.09-31.12.23'!B:J,9,0)</f>
        <v>-</v>
      </c>
      <c r="I129" s="42" t="str">
        <f>VLOOKUP(A129,'ЛК с 01.09-31.12.23'!B:L,11,0)</f>
        <v>-</v>
      </c>
      <c r="J129" s="158">
        <v>17.453</v>
      </c>
      <c r="K129" s="158"/>
      <c r="L129" s="42"/>
      <c r="M129" s="42"/>
      <c r="N129" s="43">
        <f>C129*$N$228</f>
        <v>0.9724183084474827</v>
      </c>
      <c r="O129" s="42">
        <f t="shared" si="4"/>
        <v>0.9724183084474827</v>
      </c>
      <c r="P129" s="42">
        <v>0</v>
      </c>
    </row>
    <row r="130" spans="1:16" ht="14.25">
      <c r="A130" s="29" t="s">
        <v>364</v>
      </c>
      <c r="B130" s="40">
        <v>129</v>
      </c>
      <c r="C130" s="41">
        <f>VLOOKUP(A130,площадь!A:B,2,0)</f>
        <v>44.4</v>
      </c>
      <c r="D130" s="41" t="str">
        <f>VLOOKUP(A130,'счетчики на 30.09.23 в 1с'!B:C,2,0)</f>
        <v>19003342 Отопление ЖП ФАКТ </v>
      </c>
      <c r="E130" s="41" t="str">
        <f>VLOOKUP(A130,'счетчики на 31.12.23 1с'!B:C,2,0)</f>
        <v>19003342 Отопление ЖП ФАКТ </v>
      </c>
      <c r="F130" s="42">
        <f>VLOOKUP(A130,'счетчики на 30.09.23 в 1с'!B:D,3,0)</f>
        <v>22.931</v>
      </c>
      <c r="G130" s="42">
        <f>VLOOKUP(A130,'счетчики на 30.09.23 в 1с'!B:E,4,0)</f>
        <v>23.138</v>
      </c>
      <c r="H130" s="42">
        <f>VLOOKUP(A130,'ЛК с 01.09-31.12.23'!B:J,9,0)</f>
        <v>23.854</v>
      </c>
      <c r="I130" s="42" t="str">
        <f>VLOOKUP(A130,'ЛК с 01.09-31.12.23'!B:L,11,0)</f>
        <v>-</v>
      </c>
      <c r="J130" s="158">
        <v>24.748</v>
      </c>
      <c r="K130" s="158">
        <f>J130</f>
        <v>24.748</v>
      </c>
      <c r="L130" s="42">
        <f>K130-F130</f>
        <v>1.8170000000000002</v>
      </c>
      <c r="M130" s="42">
        <f>C130</f>
        <v>44.4</v>
      </c>
      <c r="N130" s="43"/>
      <c r="O130" s="42">
        <f t="shared" si="4"/>
        <v>1.8170000000000002</v>
      </c>
      <c r="P130" s="42">
        <f aca="true" t="shared" si="7" ref="P130:P139">K130</f>
        <v>24.748</v>
      </c>
    </row>
    <row r="131" spans="1:16" ht="14.25">
      <c r="A131" s="29" t="s">
        <v>22</v>
      </c>
      <c r="B131" s="40">
        <v>130</v>
      </c>
      <c r="C131" s="41">
        <f>VLOOKUP(A131,площадь!A:B,2,0)</f>
        <v>66.2</v>
      </c>
      <c r="D131" s="41" t="str">
        <f>VLOOKUP(A131,'счетчики на 30.09.23 в 1с'!B:C,2,0)</f>
        <v>21-121735 Отопление ЖП ФАКТ</v>
      </c>
      <c r="E131" s="41" t="str">
        <f>VLOOKUP(A131,'счетчики на 31.12.23 1с'!B:C,2,0)</f>
        <v>21-121735 Отопление ЖП ФАКТ</v>
      </c>
      <c r="F131" s="42">
        <f>VLOOKUP(A131,'счетчики на 30.09.23 в 1с'!B:D,3,0)</f>
        <v>0</v>
      </c>
      <c r="G131" s="42">
        <f>VLOOKUP(A131,'счетчики на 30.09.23 в 1с'!B:E,4,0)</f>
        <v>0</v>
      </c>
      <c r="H131" s="42" t="e">
        <f>VLOOKUP(A131,'ЛК с 01.09-31.12.23'!B:J,9,0)</f>
        <v>#N/A</v>
      </c>
      <c r="I131" s="42" t="e">
        <f>VLOOKUP(A131,'ЛК с 01.09-31.12.23'!B:L,11,0)</f>
        <v>#N/A</v>
      </c>
      <c r="J131" s="158">
        <v>15.407</v>
      </c>
      <c r="K131" s="158">
        <f>J131</f>
        <v>15.407</v>
      </c>
      <c r="L131" s="42"/>
      <c r="M131" s="42"/>
      <c r="N131" s="43">
        <f>C131*$N$228</f>
        <v>1.4498669373698954</v>
      </c>
      <c r="O131" s="42">
        <f aca="true" t="shared" si="8" ref="O131:O194">L131+N131</f>
        <v>1.4498669373698954</v>
      </c>
      <c r="P131" s="42">
        <f t="shared" si="7"/>
        <v>15.407</v>
      </c>
    </row>
    <row r="132" spans="1:16" ht="14.25">
      <c r="A132" s="29" t="s">
        <v>319</v>
      </c>
      <c r="B132" s="40">
        <v>131</v>
      </c>
      <c r="C132" s="41">
        <f>VLOOKUP(A132,площадь!A:B,2,0)</f>
        <v>66.2</v>
      </c>
      <c r="D132" s="41" t="str">
        <f>VLOOKUP(A132,'счетчики на 30.09.23 в 1с'!B:C,2,0)</f>
        <v>1755031. Отопление ЖП ФАКТ </v>
      </c>
      <c r="E132" s="41" t="str">
        <f>VLOOKUP(A132,'счетчики на 31.12.23 1с'!B:C,2,0)</f>
        <v>23152382 Отопление</v>
      </c>
      <c r="F132" s="42">
        <f>VLOOKUP(A132,'счетчики на 30.09.23 в 1с'!B:D,3,0)</f>
        <v>32.2</v>
      </c>
      <c r="G132" s="42">
        <f>VLOOKUP(A132,'счетчики на 30.09.23 в 1с'!B:E,4,0)</f>
        <v>32.2</v>
      </c>
      <c r="H132" s="42">
        <f>VLOOKUP(A132,'ЛК с 01.09-31.12.23'!B:J,9,0)</f>
        <v>32.978</v>
      </c>
      <c r="I132" s="42" t="str">
        <f>VLOOKUP(A132,'ЛК с 01.09-31.12.23'!B:L,11,0)</f>
        <v>-</v>
      </c>
      <c r="J132" s="158">
        <v>1.351</v>
      </c>
      <c r="K132" s="158">
        <f>H132</f>
        <v>32.978</v>
      </c>
      <c r="L132" s="42">
        <f aca="true" t="shared" si="9" ref="L132:L139">K132-F132</f>
        <v>0.7779999999999987</v>
      </c>
      <c r="M132" s="42">
        <f aca="true" t="shared" si="10" ref="M132:M139">C132</f>
        <v>66.2</v>
      </c>
      <c r="N132" s="42"/>
      <c r="O132" s="42">
        <f t="shared" si="8"/>
        <v>0.7779999999999987</v>
      </c>
      <c r="P132" s="42">
        <f t="shared" si="7"/>
        <v>32.978</v>
      </c>
    </row>
    <row r="133" spans="1:16" ht="14.25">
      <c r="A133" s="29" t="s">
        <v>374</v>
      </c>
      <c r="B133" s="40">
        <v>132</v>
      </c>
      <c r="C133" s="41">
        <f>VLOOKUP(A133,площадь!A:B,2,0)</f>
        <v>44.4</v>
      </c>
      <c r="D133" s="41" t="str">
        <f>VLOOKUP(A133,'счетчики на 30.09.23 в 1с'!B:C,2,0)</f>
        <v>1767578 Отопление ЖП ФАКТ </v>
      </c>
      <c r="E133" s="41" t="str">
        <f>VLOOKUP(A133,'счетчики на 31.12.23 1с'!B:C,2,0)</f>
        <v>23131354 Отопление</v>
      </c>
      <c r="F133" s="42">
        <f>VLOOKUP(A133,'счетчики на 30.09.23 в 1с'!B:D,3,0)</f>
        <v>15.791</v>
      </c>
      <c r="G133" s="42">
        <f>VLOOKUP(A133,'счетчики на 30.09.23 в 1с'!B:E,4,0)</f>
        <v>15.791</v>
      </c>
      <c r="H133" s="42">
        <f>VLOOKUP(A133,'ЛК с 01.09-31.12.23'!B:J,9,0)</f>
        <v>15.791</v>
      </c>
      <c r="I133" s="42">
        <f>VLOOKUP(A133,'ЛК с 01.09-31.12.23'!B:L,11,0)</f>
        <v>15.791</v>
      </c>
      <c r="J133" s="158">
        <v>15.791</v>
      </c>
      <c r="K133" s="158">
        <f>J133</f>
        <v>15.791</v>
      </c>
      <c r="L133" s="42">
        <f t="shared" si="9"/>
        <v>0</v>
      </c>
      <c r="M133" s="42">
        <f t="shared" si="10"/>
        <v>44.4</v>
      </c>
      <c r="N133" s="43"/>
      <c r="O133" s="42">
        <f t="shared" si="8"/>
        <v>0</v>
      </c>
      <c r="P133" s="42">
        <f t="shared" si="7"/>
        <v>15.791</v>
      </c>
    </row>
    <row r="134" spans="1:16" ht="13.5" customHeight="1">
      <c r="A134" s="29" t="s">
        <v>24</v>
      </c>
      <c r="B134" s="40">
        <v>133</v>
      </c>
      <c r="C134" s="41">
        <f>VLOOKUP(A134,площадь!A:B,2,0)</f>
        <v>44.4</v>
      </c>
      <c r="D134" s="41" t="str">
        <f>VLOOKUP(A134,'счетчики на 30.09.23 в 1с'!B:C,2,0)</f>
        <v>1756234 Отопление ЖП ФАКТ </v>
      </c>
      <c r="E134" s="41" t="str">
        <f>VLOOKUP(A134,'счетчики на 31.12.23 1с'!B:C,2,0)</f>
        <v>23152378 Отопление</v>
      </c>
      <c r="F134" s="42">
        <f>VLOOKUP(A134,'счетчики на 30.09.23 в 1с'!B:D,3,0)</f>
        <v>12.2</v>
      </c>
      <c r="G134" s="42">
        <f>VLOOKUP(A134,'счетчики на 30.09.23 в 1с'!B:E,4,0)</f>
        <v>0</v>
      </c>
      <c r="H134" s="42">
        <v>12.94</v>
      </c>
      <c r="I134" s="42" t="str">
        <f>VLOOKUP(A134,'ЛК с 01.09-31.12.23'!B:L,11,0)</f>
        <v>-</v>
      </c>
      <c r="J134" s="158">
        <v>0.948</v>
      </c>
      <c r="K134" s="158">
        <f aca="true" t="shared" si="11" ref="K134:K139">H134</f>
        <v>12.94</v>
      </c>
      <c r="L134" s="158">
        <f t="shared" si="9"/>
        <v>0.7400000000000002</v>
      </c>
      <c r="M134" s="42">
        <f t="shared" si="10"/>
        <v>44.4</v>
      </c>
      <c r="N134" s="43"/>
      <c r="O134" s="42">
        <f t="shared" si="8"/>
        <v>0.7400000000000002</v>
      </c>
      <c r="P134" s="42">
        <f t="shared" si="7"/>
        <v>12.94</v>
      </c>
    </row>
    <row r="135" spans="1:16" ht="14.25">
      <c r="A135" s="29" t="s">
        <v>26</v>
      </c>
      <c r="B135" s="40">
        <v>134</v>
      </c>
      <c r="C135" s="41">
        <f>VLOOKUP(A135,площадь!A:B,2,0)</f>
        <v>66.2</v>
      </c>
      <c r="D135" s="41" t="str">
        <f>VLOOKUP(A135,'счетчики на 30.09.23 в 1с'!B:C,2,0)</f>
        <v>1745357 Отопление ЖП ФАКТ </v>
      </c>
      <c r="E135" s="41" t="str">
        <f>VLOOKUP(A135,'счетчики на 31.12.23 1с'!B:C,2,0)</f>
        <v>23152380 Отопление</v>
      </c>
      <c r="F135" s="42">
        <f>VLOOKUP(A135,'счетчики на 30.09.23 в 1с'!B:D,3,0)</f>
        <v>26.2</v>
      </c>
      <c r="G135" s="42">
        <f>VLOOKUP(A135,'счетчики на 30.09.23 в 1с'!B:E,4,0)</f>
        <v>0</v>
      </c>
      <c r="H135" s="42">
        <v>27.206</v>
      </c>
      <c r="I135" s="42" t="str">
        <f>VLOOKUP(A135,'ЛК с 01.09-31.12.23'!B:L,11,0)</f>
        <v>-</v>
      </c>
      <c r="J135" s="158">
        <v>1.36</v>
      </c>
      <c r="K135" s="158">
        <f t="shared" si="11"/>
        <v>27.206</v>
      </c>
      <c r="L135" s="158">
        <f t="shared" si="9"/>
        <v>1.0060000000000002</v>
      </c>
      <c r="M135" s="42">
        <f t="shared" si="10"/>
        <v>66.2</v>
      </c>
      <c r="N135" s="43"/>
      <c r="O135" s="42">
        <f t="shared" si="8"/>
        <v>1.0060000000000002</v>
      </c>
      <c r="P135" s="42">
        <f t="shared" si="7"/>
        <v>27.206</v>
      </c>
    </row>
    <row r="136" spans="1:16" ht="14.25">
      <c r="A136" s="29" t="s">
        <v>380</v>
      </c>
      <c r="B136" s="40">
        <v>135</v>
      </c>
      <c r="C136" s="41">
        <f>VLOOKUP(A136,площадь!A:B,2,0)</f>
        <v>66.2</v>
      </c>
      <c r="D136" s="41" t="str">
        <f>VLOOKUP(A136,'счетчики на 30.09.23 в 1с'!B:C,2,0)</f>
        <v>1745202 Отопление ЖП ФАКТ </v>
      </c>
      <c r="E136" s="41" t="str">
        <f>VLOOKUP(A136,'счетчики на 31.12.23 1с'!B:C,2,0)</f>
        <v>23-036838 Отопление</v>
      </c>
      <c r="F136" s="42">
        <f>VLOOKUP(A136,'счетчики на 30.09.23 в 1с'!B:D,3,0)</f>
        <v>21.2</v>
      </c>
      <c r="G136" s="42">
        <f>VLOOKUP(A136,'счетчики на 30.09.23 в 1с'!B:E,4,0)</f>
        <v>21.407</v>
      </c>
      <c r="H136" s="42">
        <v>21.828</v>
      </c>
      <c r="I136" s="42" t="str">
        <f>VLOOKUP(A136,'ЛК с 01.09-31.12.23'!B:L,11,0)</f>
        <v>-</v>
      </c>
      <c r="J136" s="158">
        <v>1.184</v>
      </c>
      <c r="K136" s="158">
        <f t="shared" si="11"/>
        <v>21.828</v>
      </c>
      <c r="L136" s="42">
        <f t="shared" si="9"/>
        <v>0.6280000000000001</v>
      </c>
      <c r="M136" s="42">
        <f t="shared" si="10"/>
        <v>66.2</v>
      </c>
      <c r="N136" s="42"/>
      <c r="O136" s="42">
        <f t="shared" si="8"/>
        <v>0.6280000000000001</v>
      </c>
      <c r="P136" s="42">
        <f t="shared" si="7"/>
        <v>21.828</v>
      </c>
    </row>
    <row r="137" spans="1:16" ht="14.25">
      <c r="A137" s="29" t="s">
        <v>382</v>
      </c>
      <c r="B137" s="40">
        <v>136</v>
      </c>
      <c r="C137" s="41">
        <f>VLOOKUP(A137,площадь!A:B,2,0)</f>
        <v>44.4</v>
      </c>
      <c r="D137" s="41" t="str">
        <f>VLOOKUP(A137,'счетчики на 30.09.23 в 1с'!B:C,2,0)</f>
        <v>1745051 Отопление ЖП ФАКТ </v>
      </c>
      <c r="E137" s="41" t="str">
        <f>VLOOKUP(A137,'счетчики на 31.12.23 1с'!B:C,2,0)</f>
        <v>23-036840 Отопление</v>
      </c>
      <c r="F137" s="42">
        <f>VLOOKUP(A137,'счетчики на 30.09.23 в 1с'!B:D,3,0)</f>
        <v>12.402</v>
      </c>
      <c r="G137" s="42">
        <f>VLOOKUP(A137,'счетчики на 30.09.23 в 1с'!B:E,4,0)</f>
        <v>12.454</v>
      </c>
      <c r="H137" s="42">
        <v>12.605</v>
      </c>
      <c r="I137" s="42" t="str">
        <f>VLOOKUP(A137,'ЛК с 01.09-31.12.23'!B:L,11,0)</f>
        <v>-</v>
      </c>
      <c r="J137" s="158">
        <v>0.475</v>
      </c>
      <c r="K137" s="158">
        <f t="shared" si="11"/>
        <v>12.605</v>
      </c>
      <c r="L137" s="42">
        <f t="shared" si="9"/>
        <v>0.20300000000000118</v>
      </c>
      <c r="M137" s="42">
        <f t="shared" si="10"/>
        <v>44.4</v>
      </c>
      <c r="N137" s="42"/>
      <c r="O137" s="42">
        <f t="shared" si="8"/>
        <v>0.20300000000000118</v>
      </c>
      <c r="P137" s="42">
        <f t="shared" si="7"/>
        <v>12.605</v>
      </c>
    </row>
    <row r="138" spans="1:16" ht="14.25">
      <c r="A138" s="29" t="s">
        <v>28</v>
      </c>
      <c r="B138" s="40">
        <v>137</v>
      </c>
      <c r="C138" s="41">
        <f>VLOOKUP(A138,площадь!A:B,2,0)</f>
        <v>44.4</v>
      </c>
      <c r="D138" s="41" t="str">
        <f>VLOOKUP(A138,'счетчики на 30.09.23 в 1с'!B:C,2,0)</f>
        <v>1756246 Отопление ЖП ФАКТ </v>
      </c>
      <c r="E138" s="41" t="str">
        <f>VLOOKUP(A138,'счетчики на 31.12.23 1с'!B:C,2,0)</f>
        <v>23-036836 Отопление</v>
      </c>
      <c r="F138" s="42">
        <f>VLOOKUP(A138,'счетчики на 30.09.23 в 1с'!B:D,3,0)</f>
        <v>10.479</v>
      </c>
      <c r="G138" s="42">
        <f>VLOOKUP(A138,'счетчики на 30.09.23 в 1с'!B:E,4,0)</f>
        <v>10.499</v>
      </c>
      <c r="H138" s="42">
        <v>10.501</v>
      </c>
      <c r="I138" s="42" t="str">
        <f>VLOOKUP(A138,'ЛК с 01.09-31.12.23'!B:L,11,0)</f>
        <v>-</v>
      </c>
      <c r="J138" s="158">
        <v>0.294</v>
      </c>
      <c r="K138" s="158">
        <f t="shared" si="11"/>
        <v>10.501</v>
      </c>
      <c r="L138" s="42">
        <f t="shared" si="9"/>
        <v>0.02200000000000024</v>
      </c>
      <c r="M138" s="42">
        <f t="shared" si="10"/>
        <v>44.4</v>
      </c>
      <c r="N138" s="43"/>
      <c r="O138" s="42">
        <f t="shared" si="8"/>
        <v>0.02200000000000024</v>
      </c>
      <c r="P138" s="42">
        <f t="shared" si="7"/>
        <v>10.501</v>
      </c>
    </row>
    <row r="139" spans="1:16" ht="14.25">
      <c r="A139" s="29" t="s">
        <v>29</v>
      </c>
      <c r="B139" s="40">
        <v>138</v>
      </c>
      <c r="C139" s="41">
        <f>VLOOKUP(A139,площадь!A:B,2,0)</f>
        <v>66.2</v>
      </c>
      <c r="D139" s="41" t="str">
        <f>VLOOKUP(A139,'счетчики на 30.09.23 в 1с'!B:C,2,0)</f>
        <v>1744940 Отопление ЖП ФАКТ </v>
      </c>
      <c r="E139" s="41" t="str">
        <f>VLOOKUP(A139,'счетчики на 31.12.23 1с'!B:C,2,0)</f>
        <v>23-036839 Отопление</v>
      </c>
      <c r="F139" s="42">
        <f>VLOOKUP(A139,'счетчики на 30.09.23 в 1с'!B:D,3,0)</f>
        <v>7.855</v>
      </c>
      <c r="G139" s="42">
        <f>VLOOKUP(A139,'счетчики на 30.09.23 в 1с'!B:E,4,0)</f>
        <v>7.872</v>
      </c>
      <c r="H139" s="42">
        <v>7.872</v>
      </c>
      <c r="I139" s="42" t="str">
        <f>VLOOKUP(A139,'ЛК с 01.09-31.12.23'!B:L,11,0)</f>
        <v>-</v>
      </c>
      <c r="J139" s="158">
        <v>0.273</v>
      </c>
      <c r="K139" s="158">
        <f t="shared" si="11"/>
        <v>7.872</v>
      </c>
      <c r="L139" s="42">
        <f t="shared" si="9"/>
        <v>0.01699999999999946</v>
      </c>
      <c r="M139" s="42">
        <f t="shared" si="10"/>
        <v>66.2</v>
      </c>
      <c r="N139" s="42"/>
      <c r="O139" s="42">
        <f t="shared" si="8"/>
        <v>0.01699999999999946</v>
      </c>
      <c r="P139" s="42">
        <f t="shared" si="7"/>
        <v>7.872</v>
      </c>
    </row>
    <row r="140" spans="1:16" ht="14.25">
      <c r="A140" s="29" t="s">
        <v>390</v>
      </c>
      <c r="B140" s="40">
        <v>139</v>
      </c>
      <c r="C140" s="41">
        <f>VLOOKUP(A140,площадь!A:B,2,0)</f>
        <v>66.2</v>
      </c>
      <c r="D140" s="41" t="str">
        <f>VLOOKUP(A140,'счетчики на 30.09.23 в 1с'!B:C,2,0)</f>
        <v>1766893 Отопление ЖП ФАКТ </v>
      </c>
      <c r="E140" s="41" t="str">
        <f>VLOOKUP(A140,'счетчики на 31.12.23 1с'!B:C,2,0)</f>
        <v>1766893 Отопление ЖП ФАКТ </v>
      </c>
      <c r="F140" s="42">
        <f>VLOOKUP(A140,'счетчики на 30.09.23 в 1с'!B:D,3,0)</f>
        <v>0</v>
      </c>
      <c r="G140" s="42">
        <f>VLOOKUP(A140,'счетчики на 30.09.23 в 1с'!B:E,4,0)</f>
        <v>0</v>
      </c>
      <c r="H140" s="42" t="e">
        <f>VLOOKUP(A140,'ЛК с 01.09-31.12.23'!B:J,9,0)</f>
        <v>#N/A</v>
      </c>
      <c r="I140" s="42" t="e">
        <f>VLOOKUP(A140,'ЛК с 01.09-31.12.23'!B:L,11,0)</f>
        <v>#N/A</v>
      </c>
      <c r="J140" s="158" t="s">
        <v>855</v>
      </c>
      <c r="K140" s="158"/>
      <c r="L140" s="42"/>
      <c r="M140" s="42"/>
      <c r="N140" s="43">
        <f aca="true" t="shared" si="12" ref="N140:N147">C140*$N$228</f>
        <v>1.4498669373698954</v>
      </c>
      <c r="O140" s="42">
        <f t="shared" si="8"/>
        <v>1.4498669373698954</v>
      </c>
      <c r="P140" s="42">
        <v>0</v>
      </c>
    </row>
    <row r="141" spans="1:16" ht="14.25">
      <c r="A141" s="29" t="s">
        <v>392</v>
      </c>
      <c r="B141" s="40">
        <v>140</v>
      </c>
      <c r="C141" s="41">
        <f>VLOOKUP(A141,площадь!A:B,2,0)</f>
        <v>44.4</v>
      </c>
      <c r="D141" s="41" t="str">
        <f>VLOOKUP(A141,'счетчики на 30.09.23 в 1с'!B:C,2,0)</f>
        <v>1767581 Отопление ЖП ФАКТ </v>
      </c>
      <c r="E141" s="41" t="str">
        <f>VLOOKUP(A141,'счетчики на 31.12.23 1с'!B:C,2,0)</f>
        <v>1767581 Отопление ЖП ФАКТ </v>
      </c>
      <c r="F141" s="42">
        <f>VLOOKUP(A141,'счетчики на 30.09.23 в 1с'!B:D,3,0)</f>
        <v>0</v>
      </c>
      <c r="G141" s="42">
        <f>VLOOKUP(A141,'счетчики на 30.09.23 в 1с'!B:E,4,0)</f>
        <v>0</v>
      </c>
      <c r="H141" s="42" t="e">
        <f>VLOOKUP(A141,'ЛК с 01.09-31.12.23'!B:J,9,0)</f>
        <v>#N/A</v>
      </c>
      <c r="I141" s="42" t="e">
        <f>VLOOKUP(A141,'ЛК с 01.09-31.12.23'!B:L,11,0)</f>
        <v>#N/A</v>
      </c>
      <c r="J141" s="158" t="s">
        <v>855</v>
      </c>
      <c r="K141" s="158"/>
      <c r="L141" s="42"/>
      <c r="M141" s="42"/>
      <c r="N141" s="43">
        <f t="shared" si="12"/>
        <v>0.9724183084474827</v>
      </c>
      <c r="O141" s="42">
        <f t="shared" si="8"/>
        <v>0.9724183084474827</v>
      </c>
      <c r="P141" s="42">
        <v>0</v>
      </c>
    </row>
    <row r="142" spans="1:16" ht="14.25">
      <c r="A142" s="29" t="s">
        <v>34</v>
      </c>
      <c r="B142" s="40">
        <v>141</v>
      </c>
      <c r="C142" s="41">
        <f>VLOOKUP(A142,площадь!A:B,2,0)</f>
        <v>44.4</v>
      </c>
      <c r="D142" s="41"/>
      <c r="E142" s="41"/>
      <c r="F142" s="42" t="e">
        <f>VLOOKUP(A142,'счетчики на 30.09.23 в 1с'!B:D,3,0)</f>
        <v>#N/A</v>
      </c>
      <c r="G142" s="42" t="e">
        <f>VLOOKUP(A142,'счетчики на 30.09.23 в 1с'!B:E,4,0)</f>
        <v>#N/A</v>
      </c>
      <c r="H142" s="42" t="e">
        <f>VLOOKUP(A142,'ЛК с 01.09-31.12.23'!B:J,9,0)</f>
        <v>#N/A</v>
      </c>
      <c r="I142" s="42" t="e">
        <f>VLOOKUP(A142,'ЛК с 01.09-31.12.23'!B:L,11,0)</f>
        <v>#N/A</v>
      </c>
      <c r="J142" s="158" t="s">
        <v>855</v>
      </c>
      <c r="K142" s="158"/>
      <c r="L142" s="42"/>
      <c r="M142" s="42"/>
      <c r="N142" s="43">
        <f t="shared" si="12"/>
        <v>0.9724183084474827</v>
      </c>
      <c r="O142" s="42">
        <f t="shared" si="8"/>
        <v>0.9724183084474827</v>
      </c>
      <c r="P142" s="42">
        <v>0</v>
      </c>
    </row>
    <row r="143" spans="1:16" ht="14.25">
      <c r="A143" s="29" t="s">
        <v>36</v>
      </c>
      <c r="B143" s="40">
        <v>142</v>
      </c>
      <c r="C143" s="41">
        <f>VLOOKUP(A143,площадь!A:B,2,0)</f>
        <v>66.2</v>
      </c>
      <c r="D143" s="41" t="str">
        <f>VLOOKUP(A143,'счетчики на 30.09.23 в 1с'!B:C,2,0)</f>
        <v>19001872 Отопление ЖП ФАКТ </v>
      </c>
      <c r="E143" s="41" t="str">
        <f>VLOOKUP(A143,'счетчики на 31.12.23 1с'!B:C,2,0)</f>
        <v>19001872 Отопление ЖП ФАКТ </v>
      </c>
      <c r="F143" s="42">
        <f>VLOOKUP(A143,'счетчики на 30.09.23 в 1с'!B:D,3,0)</f>
        <v>0</v>
      </c>
      <c r="G143" s="42">
        <f>VLOOKUP(A143,'счетчики на 30.09.23 в 1с'!B:E,4,0)</f>
        <v>0</v>
      </c>
      <c r="H143" s="42" t="e">
        <f>VLOOKUP(A143,'ЛК с 01.09-31.12.23'!B:J,9,0)</f>
        <v>#N/A</v>
      </c>
      <c r="I143" s="42" t="e">
        <f>VLOOKUP(A143,'ЛК с 01.09-31.12.23'!B:L,11,0)</f>
        <v>#N/A</v>
      </c>
      <c r="J143" s="158" t="s">
        <v>855</v>
      </c>
      <c r="K143" s="158"/>
      <c r="L143" s="42"/>
      <c r="M143" s="42"/>
      <c r="N143" s="43">
        <f t="shared" si="12"/>
        <v>1.4498669373698954</v>
      </c>
      <c r="O143" s="42">
        <f t="shared" si="8"/>
        <v>1.4498669373698954</v>
      </c>
      <c r="P143" s="42">
        <v>0</v>
      </c>
    </row>
    <row r="144" spans="1:16" ht="14.25">
      <c r="A144" s="29" t="s">
        <v>396</v>
      </c>
      <c r="B144" s="40">
        <v>143</v>
      </c>
      <c r="C144" s="41">
        <f>VLOOKUP(A144,площадь!A:B,2,0)</f>
        <v>66.2</v>
      </c>
      <c r="D144" s="41" t="str">
        <f>VLOOKUP(A144,'счетчики на 30.09.23 в 1с'!B:C,2,0)</f>
        <v>05806415 Отопление ЖП ФАКТ </v>
      </c>
      <c r="E144" s="41" t="str">
        <f>VLOOKUP(A144,'счетчики на 31.12.23 1с'!B:C,2,0)</f>
        <v>05806415 Отопление ЖП ФАКТ </v>
      </c>
      <c r="F144" s="42">
        <f>VLOOKUP(A144,'счетчики на 30.09.23 в 1с'!B:D,3,0)</f>
        <v>0</v>
      </c>
      <c r="G144" s="42">
        <f>VLOOKUP(A144,'счетчики на 30.09.23 в 1с'!B:E,4,0)</f>
        <v>0</v>
      </c>
      <c r="H144" s="42" t="str">
        <f>VLOOKUP(A144,'ЛК с 01.09-31.12.23'!B:J,9,0)</f>
        <v>-</v>
      </c>
      <c r="I144" s="42" t="str">
        <f>VLOOKUP(A144,'ЛК с 01.09-31.12.23'!B:L,11,0)</f>
        <v>-</v>
      </c>
      <c r="J144" s="158" t="s">
        <v>855</v>
      </c>
      <c r="K144" s="158"/>
      <c r="L144" s="42"/>
      <c r="M144" s="42"/>
      <c r="N144" s="43">
        <f t="shared" si="12"/>
        <v>1.4498669373698954</v>
      </c>
      <c r="O144" s="42">
        <f t="shared" si="8"/>
        <v>1.4498669373698954</v>
      </c>
      <c r="P144" s="42">
        <v>0</v>
      </c>
    </row>
    <row r="145" spans="1:16" ht="14.25">
      <c r="A145" s="29" t="s">
        <v>398</v>
      </c>
      <c r="B145" s="40">
        <v>144</v>
      </c>
      <c r="C145" s="41">
        <f>VLOOKUP(A145,площадь!A:B,2,0)</f>
        <v>44.4</v>
      </c>
      <c r="D145" s="41" t="str">
        <f>VLOOKUP(A145,'счетчики на 30.09.23 в 1с'!B:C,2,0)</f>
        <v>05806414 Отопление ЖП ФАКТ</v>
      </c>
      <c r="E145" s="41" t="str">
        <f>VLOOKUP(A145,'счетчики на 31.12.23 1с'!B:C,2,0)</f>
        <v>05806414 Отопление ЖП ФАКТ</v>
      </c>
      <c r="F145" s="42">
        <f>VLOOKUP(A145,'счетчики на 30.09.23 в 1с'!B:D,3,0)</f>
        <v>0</v>
      </c>
      <c r="G145" s="42">
        <f>VLOOKUP(A145,'счетчики на 30.09.23 в 1с'!B:E,4,0)</f>
        <v>0</v>
      </c>
      <c r="H145" s="42" t="str">
        <f>VLOOKUP(A145,'ЛК с 01.09-31.12.23'!B:J,9,0)</f>
        <v>-</v>
      </c>
      <c r="I145" s="42" t="str">
        <f>VLOOKUP(A145,'ЛК с 01.09-31.12.23'!B:L,11,0)</f>
        <v>-</v>
      </c>
      <c r="J145" s="158" t="s">
        <v>855</v>
      </c>
      <c r="K145" s="158"/>
      <c r="L145" s="42"/>
      <c r="M145" s="42"/>
      <c r="N145" s="43">
        <f t="shared" si="12"/>
        <v>0.9724183084474827</v>
      </c>
      <c r="O145" s="42">
        <f t="shared" si="8"/>
        <v>0.9724183084474827</v>
      </c>
      <c r="P145" s="42">
        <v>0</v>
      </c>
    </row>
    <row r="146" spans="1:16" ht="14.25">
      <c r="A146" s="29" t="s">
        <v>42</v>
      </c>
      <c r="B146" s="40">
        <v>145</v>
      </c>
      <c r="C146" s="41">
        <f>VLOOKUP(A146,площадь!A:B,2,0)</f>
        <v>44.4</v>
      </c>
      <c r="D146" s="41"/>
      <c r="E146" s="41"/>
      <c r="F146" s="42" t="e">
        <f>VLOOKUP(A146,'счетчики на 30.09.23 в 1с'!B:D,3,0)</f>
        <v>#N/A</v>
      </c>
      <c r="G146" s="42" t="e">
        <f>VLOOKUP(A146,'счетчики на 30.09.23 в 1с'!B:E,4,0)</f>
        <v>#N/A</v>
      </c>
      <c r="H146" s="42" t="e">
        <f>VLOOKUP(A146,'ЛК с 01.09-31.12.23'!B:J,9,0)</f>
        <v>#N/A</v>
      </c>
      <c r="I146" s="42" t="e">
        <f>VLOOKUP(A146,'ЛК с 01.09-31.12.23'!B:L,11,0)</f>
        <v>#N/A</v>
      </c>
      <c r="J146" s="158" t="s">
        <v>855</v>
      </c>
      <c r="K146" s="158"/>
      <c r="L146" s="42"/>
      <c r="M146" s="42"/>
      <c r="N146" s="43">
        <f t="shared" si="12"/>
        <v>0.9724183084474827</v>
      </c>
      <c r="O146" s="42">
        <f t="shared" si="8"/>
        <v>0.9724183084474827</v>
      </c>
      <c r="P146" s="42">
        <v>0</v>
      </c>
    </row>
    <row r="147" spans="1:16" ht="14.25">
      <c r="A147" s="29" t="s">
        <v>13</v>
      </c>
      <c r="B147" s="40">
        <v>146</v>
      </c>
      <c r="C147" s="41">
        <f>VLOOKUP(A147,площадь!A:B,2,0)</f>
        <v>66.2</v>
      </c>
      <c r="D147" s="41"/>
      <c r="E147" s="41"/>
      <c r="F147" s="42" t="e">
        <f>VLOOKUP(A147,'счетчики на 30.09.23 в 1с'!B:D,3,0)</f>
        <v>#N/A</v>
      </c>
      <c r="G147" s="42" t="e">
        <f>VLOOKUP(A147,'счетчики на 30.09.23 в 1с'!B:E,4,0)</f>
        <v>#N/A</v>
      </c>
      <c r="H147" s="42" t="e">
        <f>VLOOKUP(A147,'ЛК с 01.09-31.12.23'!B:J,9,0)</f>
        <v>#N/A</v>
      </c>
      <c r="I147" s="42" t="e">
        <f>VLOOKUP(A147,'ЛК с 01.09-31.12.23'!B:L,11,0)</f>
        <v>#N/A</v>
      </c>
      <c r="J147" s="158" t="s">
        <v>855</v>
      </c>
      <c r="K147" s="158"/>
      <c r="L147" s="42"/>
      <c r="M147" s="42"/>
      <c r="N147" s="43">
        <f t="shared" si="12"/>
        <v>1.4498669373698954</v>
      </c>
      <c r="O147" s="42">
        <f t="shared" si="8"/>
        <v>1.4498669373698954</v>
      </c>
      <c r="P147" s="42">
        <v>0</v>
      </c>
    </row>
    <row r="148" spans="1:16" ht="14.25">
      <c r="A148" s="29" t="s">
        <v>332</v>
      </c>
      <c r="B148" s="40">
        <v>147</v>
      </c>
      <c r="C148" s="41">
        <f>VLOOKUP(A148,площадь!A:B,2,0)</f>
        <v>66.2</v>
      </c>
      <c r="D148" s="41" t="str">
        <f>VLOOKUP(A148,'счетчики на 30.09.23 в 1с'!B:C,2,0)</f>
        <v>1755064 Отопление ЖП ФАКТ </v>
      </c>
      <c r="E148" s="41" t="str">
        <f>VLOOKUP(A148,'счетчики на 31.12.23 1с'!B:C,2,0)</f>
        <v>1755064 Отопление ЖП ФАКТ </v>
      </c>
      <c r="F148" s="42">
        <f>VLOOKUP(A148,'счетчики на 30.09.23 в 1с'!B:D,3,0)</f>
        <v>39.88</v>
      </c>
      <c r="G148" s="42">
        <f>VLOOKUP(A148,'счетчики на 30.09.23 в 1с'!B:E,4,0)</f>
        <v>40.198</v>
      </c>
      <c r="H148" s="42">
        <f>VLOOKUP(A148,'ЛК с 01.09-31.12.23'!B:J,9,0)</f>
        <v>40.399</v>
      </c>
      <c r="I148" s="42">
        <f>VLOOKUP(A148,'ЛК с 01.09-31.12.23'!B:L,11,0)</f>
        <v>41.237</v>
      </c>
      <c r="J148" s="158">
        <v>41.235</v>
      </c>
      <c r="K148" s="158">
        <f>J148</f>
        <v>41.235</v>
      </c>
      <c r="L148" s="42">
        <f>K148-F148</f>
        <v>1.3549999999999969</v>
      </c>
      <c r="M148" s="42">
        <f>C148</f>
        <v>66.2</v>
      </c>
      <c r="N148" s="42"/>
      <c r="O148" s="42">
        <f t="shared" si="8"/>
        <v>1.3549999999999969</v>
      </c>
      <c r="P148" s="42">
        <f>K148</f>
        <v>41.235</v>
      </c>
    </row>
    <row r="149" spans="1:16" ht="14.25">
      <c r="A149" s="29" t="s">
        <v>336</v>
      </c>
      <c r="B149" s="40">
        <v>148</v>
      </c>
      <c r="C149" s="41">
        <f>VLOOKUP(A149,площадь!A:B,2,0)</f>
        <v>44.4</v>
      </c>
      <c r="D149" s="41" t="str">
        <f>VLOOKUP(A149,'счетчики на 30.09.23 в 1с'!B:C,2,0)</f>
        <v>1754909 Отопление ЖП ФАКТ </v>
      </c>
      <c r="E149" s="41" t="str">
        <f>VLOOKUP(A149,'счетчики на 31.12.23 1с'!B:C,2,0)</f>
        <v>1754909 Отопление ЖП ФАКТ </v>
      </c>
      <c r="F149" s="42">
        <f>VLOOKUP(A149,'счетчики на 30.09.23 в 1с'!B:D,3,0)</f>
        <v>33.252</v>
      </c>
      <c r="G149" s="42">
        <f>VLOOKUP(A149,'счетчики на 30.09.23 в 1с'!B:E,4,0)</f>
        <v>33.572</v>
      </c>
      <c r="H149" s="42">
        <f>VLOOKUP(A149,'ЛК с 01.09-31.12.23'!B:J,9,0)</f>
        <v>33.773</v>
      </c>
      <c r="I149" s="42">
        <f>VLOOKUP(A149,'ЛК с 01.09-31.12.23'!B:L,11,0)</f>
        <v>34.737</v>
      </c>
      <c r="J149" s="158">
        <v>34.734</v>
      </c>
      <c r="K149" s="158">
        <f>J149</f>
        <v>34.734</v>
      </c>
      <c r="L149" s="42">
        <f>K149-F149</f>
        <v>1.4819999999999993</v>
      </c>
      <c r="M149" s="42">
        <f>C149</f>
        <v>44.4</v>
      </c>
      <c r="N149" s="43"/>
      <c r="O149" s="42">
        <f t="shared" si="8"/>
        <v>1.4819999999999993</v>
      </c>
      <c r="P149" s="42">
        <f>K149</f>
        <v>34.734</v>
      </c>
    </row>
    <row r="150" spans="1:16" ht="14.25">
      <c r="A150" s="29" t="s">
        <v>19</v>
      </c>
      <c r="B150" s="40">
        <v>149</v>
      </c>
      <c r="C150" s="41">
        <f>VLOOKUP(A150,площадь!A:B,2,0)</f>
        <v>44.4</v>
      </c>
      <c r="D150" s="41"/>
      <c r="E150" s="41"/>
      <c r="F150" s="42"/>
      <c r="G150" s="42"/>
      <c r="H150" s="42"/>
      <c r="I150" s="42"/>
      <c r="J150" s="158"/>
      <c r="K150" s="158"/>
      <c r="L150" s="42"/>
      <c r="M150" s="42"/>
      <c r="N150" s="43">
        <f>C150*$N$228</f>
        <v>0.9724183084474827</v>
      </c>
      <c r="O150" s="42">
        <f t="shared" si="8"/>
        <v>0.9724183084474827</v>
      </c>
      <c r="P150" s="42">
        <v>0</v>
      </c>
    </row>
    <row r="151" spans="1:16" ht="14.25">
      <c r="A151" s="29" t="s">
        <v>344</v>
      </c>
      <c r="B151" s="40">
        <v>150</v>
      </c>
      <c r="C151" s="41">
        <f>VLOOKUP(A151,площадь!A:B,2,0)</f>
        <v>66.2</v>
      </c>
      <c r="D151" s="41" t="str">
        <f>VLOOKUP(A151,'счетчики на 30.09.23 в 1с'!B:C,2,0)</f>
        <v>1767572 Отопление ЖП ФАКТ </v>
      </c>
      <c r="E151" s="41" t="str">
        <f>VLOOKUP(A151,'счетчики на 31.12.23 1с'!B:C,2,0)</f>
        <v>23131355 Отопление</v>
      </c>
      <c r="F151" s="42">
        <f>VLOOKUP(A151,'счетчики на 30.09.23 в 1с'!B:D,3,0)</f>
        <v>34.958</v>
      </c>
      <c r="G151" s="42">
        <f>VLOOKUP(A151,'счетчики на 30.09.23 в 1с'!B:E,4,0)</f>
        <v>35.466</v>
      </c>
      <c r="H151" s="42">
        <f>VLOOKUP(A151,'ЛК с 01.09-31.12.23'!B:J,9,0)</f>
        <v>36.42</v>
      </c>
      <c r="I151" s="42">
        <f>VLOOKUP(A151,'ЛК с 01.09-31.12.23'!B:L,11,0)</f>
        <v>37.66</v>
      </c>
      <c r="J151" s="158">
        <v>37.635</v>
      </c>
      <c r="K151" s="158">
        <f>J151</f>
        <v>37.635</v>
      </c>
      <c r="L151" s="42">
        <f>K151-F151</f>
        <v>2.6769999999999996</v>
      </c>
      <c r="M151" s="42">
        <f>C151</f>
        <v>66.2</v>
      </c>
      <c r="N151" s="43"/>
      <c r="O151" s="42">
        <f t="shared" si="8"/>
        <v>2.6769999999999996</v>
      </c>
      <c r="P151" s="42">
        <f>K151</f>
        <v>37.635</v>
      </c>
    </row>
    <row r="152" spans="1:16" ht="14.25">
      <c r="A152" s="29" t="s">
        <v>348</v>
      </c>
      <c r="B152" s="40">
        <v>151</v>
      </c>
      <c r="C152" s="41">
        <f>VLOOKUP(A152,площадь!A:B,2,0)</f>
        <v>66.2</v>
      </c>
      <c r="D152" s="41" t="str">
        <f>VLOOKUP(A152,'счетчики на 30.09.23 в 1с'!B:C,2,0)</f>
        <v>18008811 Отопление ЖП ФАКТ </v>
      </c>
      <c r="E152" s="41" t="str">
        <f>VLOOKUP(A152,'счетчики на 31.12.23 1с'!B:C,2,0)</f>
        <v>18008811 Отопление ЖП ФАКТ </v>
      </c>
      <c r="F152" s="42">
        <f>VLOOKUP(A152,'счетчики на 30.09.23 в 1с'!B:D,3,0)</f>
        <v>0</v>
      </c>
      <c r="G152" s="42">
        <f>VLOOKUP(A152,'счетчики на 30.09.23 в 1с'!B:E,4,0)</f>
        <v>33.53</v>
      </c>
      <c r="H152" s="42">
        <f>VLOOKUP(A152,'ЛК с 01.09-31.12.23'!B:J,9,0)</f>
        <v>35.096</v>
      </c>
      <c r="I152" s="42" t="str">
        <f>VLOOKUP(A152,'ЛК с 01.09-31.12.23'!B:L,11,0)</f>
        <v>-</v>
      </c>
      <c r="J152" s="158" t="s">
        <v>855</v>
      </c>
      <c r="K152" s="158"/>
      <c r="L152" s="42"/>
      <c r="M152" s="42"/>
      <c r="N152" s="43">
        <f>C152*$N$228</f>
        <v>1.4498669373698954</v>
      </c>
      <c r="O152" s="42">
        <f t="shared" si="8"/>
        <v>1.4498669373698954</v>
      </c>
      <c r="P152" s="42">
        <v>0</v>
      </c>
    </row>
    <row r="153" spans="1:16" ht="14.25">
      <c r="A153" s="29" t="s">
        <v>352</v>
      </c>
      <c r="B153" s="40">
        <v>152</v>
      </c>
      <c r="C153" s="41">
        <f>VLOOKUP(A153,площадь!A:B,2,0)</f>
        <v>44.4</v>
      </c>
      <c r="D153" s="41" t="str">
        <f>VLOOKUP(A153,'счетчики на 30.09.23 в 1с'!B:C,2,0)</f>
        <v>21-289841 Отопление ЖП ФАКТ </v>
      </c>
      <c r="E153" s="41" t="str">
        <f>VLOOKUP(A153,'счетчики на 31.12.23 1с'!B:C,2,0)</f>
        <v>21-289841 Отопление ЖП ФАКТ </v>
      </c>
      <c r="F153" s="42">
        <f>VLOOKUP(A153,'счетчики на 30.09.23 в 1с'!B:D,3,0)</f>
        <v>6.583</v>
      </c>
      <c r="G153" s="42">
        <f>VLOOKUP(A153,'счетчики на 30.09.23 в 1с'!B:E,4,0)</f>
        <v>6.583</v>
      </c>
      <c r="H153" s="42">
        <f>VLOOKUP(A153,'ЛК с 01.09-31.12.23'!B:J,9,0)</f>
        <v>7.611</v>
      </c>
      <c r="I153" s="42" t="str">
        <f>VLOOKUP(A153,'ЛК с 01.09-31.12.23'!B:L,11,0)</f>
        <v>-</v>
      </c>
      <c r="J153" s="158" t="s">
        <v>855</v>
      </c>
      <c r="K153" s="158">
        <f>H153</f>
        <v>7.611</v>
      </c>
      <c r="L153" s="42">
        <f>K153-F153</f>
        <v>1.0279999999999996</v>
      </c>
      <c r="M153" s="42">
        <f>C153</f>
        <v>44.4</v>
      </c>
      <c r="N153" s="42"/>
      <c r="O153" s="42">
        <f t="shared" si="8"/>
        <v>1.0279999999999996</v>
      </c>
      <c r="P153" s="42">
        <f>K153</f>
        <v>7.611</v>
      </c>
    </row>
    <row r="154" spans="1:16" ht="14.25">
      <c r="A154" s="29" t="s">
        <v>358</v>
      </c>
      <c r="B154" s="40">
        <v>153</v>
      </c>
      <c r="C154" s="41">
        <f>VLOOKUP(A154,площадь!A:B,2,0)</f>
        <v>44.4</v>
      </c>
      <c r="D154" s="41" t="str">
        <f>VLOOKUP(A154,'счетчики на 30.09.23 в 1с'!B:C,2,0)</f>
        <v>18008899 Отопление ЖП ФАКТ </v>
      </c>
      <c r="E154" s="41" t="str">
        <f>VLOOKUP(A154,'счетчики на 31.12.23 1с'!B:C,2,0)</f>
        <v>18008899 Отопление ЖП ФАКТ </v>
      </c>
      <c r="F154" s="42">
        <f>VLOOKUP(A154,'счетчики на 30.09.23 в 1с'!B:D,3,0)</f>
        <v>0</v>
      </c>
      <c r="G154" s="42">
        <f>VLOOKUP(A154,'счетчики на 30.09.23 в 1с'!B:E,4,0)</f>
        <v>24.907</v>
      </c>
      <c r="H154" s="42" t="str">
        <f>VLOOKUP(A154,'ЛК с 01.09-31.12.23'!B:J,9,0)</f>
        <v>-</v>
      </c>
      <c r="I154" s="42" t="str">
        <f>VLOOKUP(A154,'ЛК с 01.09-31.12.23'!B:L,11,0)</f>
        <v>-</v>
      </c>
      <c r="J154" s="158" t="s">
        <v>855</v>
      </c>
      <c r="K154" s="158"/>
      <c r="L154" s="42"/>
      <c r="M154" s="42"/>
      <c r="N154" s="43">
        <f>C154*$N$228</f>
        <v>0.9724183084474827</v>
      </c>
      <c r="O154" s="42">
        <f t="shared" si="8"/>
        <v>0.9724183084474827</v>
      </c>
      <c r="P154" s="42">
        <v>0</v>
      </c>
    </row>
    <row r="155" spans="1:16" ht="14.25">
      <c r="A155" s="29" t="s">
        <v>362</v>
      </c>
      <c r="B155" s="40">
        <v>154</v>
      </c>
      <c r="C155" s="41">
        <f>VLOOKUP(A155,площадь!A:B,2,0)</f>
        <v>53.9</v>
      </c>
      <c r="D155" s="41" t="str">
        <f>VLOOKUP(A155,'счетчики на 30.09.23 в 1с'!B:C,2,0)</f>
        <v>1745295 Отопление ЖП ФАКТ </v>
      </c>
      <c r="E155" s="41" t="str">
        <f>VLOOKUP(A155,'счетчики на 31.12.23 1с'!B:C,2,0)</f>
        <v>23-070909 Отопление</v>
      </c>
      <c r="F155" s="42">
        <f>VLOOKUP(A155,'счетчики на 30.09.23 в 1с'!B:D,3,0)</f>
        <v>39</v>
      </c>
      <c r="G155" s="42">
        <f>VLOOKUP(A155,'счетчики на 30.09.23 в 1с'!B:E,4,0)</f>
        <v>39</v>
      </c>
      <c r="H155" s="42">
        <f>VLOOKUP(A155,'ЛК с 01.09-31.12.23'!B:J,9,0)</f>
        <v>40.329</v>
      </c>
      <c r="I155" s="42" t="str">
        <f>VLOOKUP(A155,'ЛК с 01.09-31.12.23'!B:L,11,0)</f>
        <v>-</v>
      </c>
      <c r="J155" s="158" t="s">
        <v>855</v>
      </c>
      <c r="K155" s="158">
        <f>H155</f>
        <v>40.329</v>
      </c>
      <c r="L155" s="42">
        <f>K155-F155</f>
        <v>1.3290000000000006</v>
      </c>
      <c r="M155" s="42">
        <f>C155</f>
        <v>53.9</v>
      </c>
      <c r="N155" s="43"/>
      <c r="O155" s="42">
        <f t="shared" si="8"/>
        <v>1.3290000000000006</v>
      </c>
      <c r="P155" s="42">
        <f>K155</f>
        <v>40.329</v>
      </c>
    </row>
    <row r="156" spans="1:16" ht="14.25">
      <c r="A156" s="29" t="s">
        <v>366</v>
      </c>
      <c r="B156" s="40">
        <v>155</v>
      </c>
      <c r="C156" s="41">
        <f>VLOOKUP(A156,площадь!A:B,2,0)</f>
        <v>66.2</v>
      </c>
      <c r="D156" s="41" t="str">
        <f>VLOOKUP(A156,'счетчики на 30.09.23 в 1с'!B:C,2,0)</f>
        <v>1767476 Отопление ЖП ФАКТ </v>
      </c>
      <c r="E156" s="41" t="str">
        <f>VLOOKUP(A156,'счетчики на 31.12.23 1с'!B:C,2,0)</f>
        <v>1767476 Отопление ЖП ФАКТ </v>
      </c>
      <c r="F156" s="42">
        <f>VLOOKUP(A156,'счетчики на 30.09.23 в 1с'!B:D,3,0)</f>
        <v>33.078</v>
      </c>
      <c r="G156" s="42">
        <f>VLOOKUP(A156,'счетчики на 30.09.23 в 1с'!B:E,4,0)</f>
        <v>0</v>
      </c>
      <c r="H156" s="42" t="str">
        <f>VLOOKUP(A156,'ЛК с 01.09-31.12.23'!B:J,9,0)</f>
        <v>-</v>
      </c>
      <c r="I156" s="42" t="str">
        <f>VLOOKUP(A156,'ЛК с 01.09-31.12.23'!B:L,11,0)</f>
        <v>-</v>
      </c>
      <c r="J156" s="158" t="s">
        <v>853</v>
      </c>
      <c r="K156" s="158"/>
      <c r="L156" s="42"/>
      <c r="M156" s="43"/>
      <c r="N156" s="43">
        <f>C156*$N$228</f>
        <v>1.4498669373698954</v>
      </c>
      <c r="O156" s="42">
        <f t="shared" si="8"/>
        <v>1.4498669373698954</v>
      </c>
      <c r="P156" s="42">
        <v>0</v>
      </c>
    </row>
    <row r="157" spans="1:16" ht="14.25">
      <c r="A157" s="29" t="s">
        <v>368</v>
      </c>
      <c r="B157" s="40">
        <v>156</v>
      </c>
      <c r="C157" s="41">
        <f>VLOOKUP(A157,площадь!A:B,2,0)</f>
        <v>44.4</v>
      </c>
      <c r="D157" s="41" t="str">
        <f>VLOOKUP(A157,'счетчики на 30.09.23 в 1с'!B:C,2,0)</f>
        <v>20007260 Отопление ЖП ФАКТ </v>
      </c>
      <c r="E157" s="41" t="str">
        <f>VLOOKUP(A157,'счетчики на 31.12.23 1с'!B:C,2,0)</f>
        <v>20007260 Отопление ЖП ФАКТ </v>
      </c>
      <c r="F157" s="42">
        <f>VLOOKUP(A157,'счетчики на 30.09.23 в 1с'!B:D,3,0)</f>
        <v>0</v>
      </c>
      <c r="G157" s="42">
        <f>VLOOKUP(A157,'счетчики на 30.09.23 в 1с'!B:E,4,0)</f>
        <v>0</v>
      </c>
      <c r="H157" s="42">
        <f>VLOOKUP(A157,'ЛК с 01.09-31.12.23'!B:J,9,0)</f>
        <v>12.631</v>
      </c>
      <c r="I157" s="42" t="str">
        <f>VLOOKUP(A157,'ЛК с 01.09-31.12.23'!B:L,11,0)</f>
        <v>-</v>
      </c>
      <c r="J157" s="158">
        <v>13.419</v>
      </c>
      <c r="K157" s="158"/>
      <c r="L157" s="42"/>
      <c r="M157" s="42"/>
      <c r="N157" s="43">
        <f>C157*$N$228</f>
        <v>0.9724183084474827</v>
      </c>
      <c r="O157" s="42">
        <f t="shared" si="8"/>
        <v>0.9724183084474827</v>
      </c>
      <c r="P157" s="42">
        <v>0</v>
      </c>
    </row>
    <row r="158" spans="1:16" ht="14.25">
      <c r="A158" s="29" t="s">
        <v>370</v>
      </c>
      <c r="B158" s="40">
        <v>157</v>
      </c>
      <c r="C158" s="41">
        <f>VLOOKUP(A158,площадь!A:B,2,0)</f>
        <v>44.4</v>
      </c>
      <c r="D158" s="41" t="str">
        <f>VLOOKUP(A158,'счетчики на 30.09.23 в 1с'!B:C,2,0)</f>
        <v>20007230 Отопление ЖП ФАКТ </v>
      </c>
      <c r="E158" s="41" t="str">
        <f>VLOOKUP(A158,'счетчики на 31.12.23 1с'!B:C,2,0)</f>
        <v>20007230 Отопление ЖП ФАКТ </v>
      </c>
      <c r="F158" s="42">
        <f>VLOOKUP(A158,'счетчики на 30.09.23 в 1с'!B:D,3,0)</f>
        <v>0</v>
      </c>
      <c r="G158" s="42">
        <f>VLOOKUP(A158,'счетчики на 30.09.23 в 1с'!B:E,4,0)</f>
        <v>0</v>
      </c>
      <c r="H158" s="42">
        <f>VLOOKUP(A158,'ЛК с 01.09-31.12.23'!B:J,9,0)</f>
        <v>15.407</v>
      </c>
      <c r="I158" s="42" t="str">
        <f>VLOOKUP(A158,'ЛК с 01.09-31.12.23'!B:L,11,0)</f>
        <v>-</v>
      </c>
      <c r="J158" s="158">
        <v>16.327</v>
      </c>
      <c r="K158" s="158"/>
      <c r="L158" s="42"/>
      <c r="M158" s="42"/>
      <c r="N158" s="43">
        <f>C158*$N$228</f>
        <v>0.9724183084474827</v>
      </c>
      <c r="O158" s="42">
        <f t="shared" si="8"/>
        <v>0.9724183084474827</v>
      </c>
      <c r="P158" s="42">
        <v>0</v>
      </c>
    </row>
    <row r="159" spans="1:16" ht="14.25">
      <c r="A159" s="29" t="s">
        <v>23</v>
      </c>
      <c r="B159" s="40">
        <v>158</v>
      </c>
      <c r="C159" s="41">
        <f>VLOOKUP(A159,площадь!A:B,2,0)</f>
        <v>87.1</v>
      </c>
      <c r="D159" s="41"/>
      <c r="E159" s="41"/>
      <c r="F159" s="42"/>
      <c r="G159" s="42"/>
      <c r="H159" s="42"/>
      <c r="I159" s="42"/>
      <c r="J159" s="158"/>
      <c r="K159" s="158"/>
      <c r="L159" s="42"/>
      <c r="M159" s="42"/>
      <c r="N159" s="43">
        <f>C159*$N$228</f>
        <v>1.9076043843643185</v>
      </c>
      <c r="O159" s="42">
        <f t="shared" si="8"/>
        <v>1.9076043843643185</v>
      </c>
      <c r="P159" s="42">
        <v>0</v>
      </c>
    </row>
    <row r="160" spans="1:16" ht="14.25">
      <c r="A160" s="29" t="s">
        <v>25</v>
      </c>
      <c r="B160" s="40">
        <v>159</v>
      </c>
      <c r="C160" s="41">
        <f>VLOOKUP(A160,площадь!A:B,2,0)</f>
        <v>66.2</v>
      </c>
      <c r="D160" s="41"/>
      <c r="E160" s="41"/>
      <c r="F160" s="42"/>
      <c r="G160" s="42"/>
      <c r="H160" s="42"/>
      <c r="I160" s="42"/>
      <c r="J160" s="158"/>
      <c r="K160" s="158"/>
      <c r="L160" s="42"/>
      <c r="M160" s="42"/>
      <c r="N160" s="43">
        <f>C160*$N$228</f>
        <v>1.4498669373698954</v>
      </c>
      <c r="O160" s="42">
        <f t="shared" si="8"/>
        <v>1.4498669373698954</v>
      </c>
      <c r="P160" s="42">
        <v>0</v>
      </c>
    </row>
    <row r="161" spans="1:16" ht="14.25">
      <c r="A161" s="29" t="s">
        <v>376</v>
      </c>
      <c r="B161" s="40">
        <v>160</v>
      </c>
      <c r="C161" s="41">
        <f>VLOOKUP(A161,площадь!A:B,2,0)</f>
        <v>44.4</v>
      </c>
      <c r="D161" s="41" t="str">
        <f>VLOOKUP(A161,'счетчики на 30.09.23 в 1с'!B:C,2,0)</f>
        <v>21-133456 Отопление ЖП ФАКТ</v>
      </c>
      <c r="E161" s="41" t="str">
        <f>VLOOKUP(A161,'счетчики на 31.12.23 1с'!B:C,2,0)</f>
        <v>21-133456 Отопление ЖП ФАКТ</v>
      </c>
      <c r="F161" s="42">
        <f>VLOOKUP(A161,'счетчики на 30.09.23 в 1с'!B:D,3,0)</f>
        <v>0.615</v>
      </c>
      <c r="G161" s="42">
        <f>VLOOKUP(A161,'счетчики на 30.09.23 в 1с'!B:E,4,0)</f>
        <v>0.615</v>
      </c>
      <c r="H161" s="42">
        <f>VLOOKUP(A161,'ЛК с 01.09-31.12.23'!B:J,9,0)</f>
        <v>0.615</v>
      </c>
      <c r="I161" s="42" t="str">
        <f>VLOOKUP(A161,'ЛК с 01.09-31.12.23'!B:L,11,0)</f>
        <v>-</v>
      </c>
      <c r="J161" s="158">
        <v>0.615</v>
      </c>
      <c r="K161" s="158">
        <f>J161</f>
        <v>0.615</v>
      </c>
      <c r="L161" s="42">
        <f aca="true" t="shared" si="13" ref="L161:L166">K161-F161</f>
        <v>0</v>
      </c>
      <c r="M161" s="42">
        <f>C161</f>
        <v>44.4</v>
      </c>
      <c r="N161" s="43"/>
      <c r="O161" s="42">
        <f t="shared" si="8"/>
        <v>0</v>
      </c>
      <c r="P161" s="42">
        <f>K161</f>
        <v>0.615</v>
      </c>
    </row>
    <row r="162" spans="1:16" ht="14.25">
      <c r="A162" s="29" t="s">
        <v>27</v>
      </c>
      <c r="B162" s="40">
        <v>161</v>
      </c>
      <c r="C162" s="41">
        <f>VLOOKUP(A162,площадь!A:B,2,0)</f>
        <v>44.4</v>
      </c>
      <c r="D162" s="41"/>
      <c r="E162" s="41"/>
      <c r="F162" s="42" t="e">
        <f>VLOOKUP(A162,'счетчики на 30.09.23 в 1с'!B:D,3,0)</f>
        <v>#N/A</v>
      </c>
      <c r="G162" s="42" t="e">
        <f>VLOOKUP(A162,'счетчики на 30.09.23 в 1с'!B:E,4,0)</f>
        <v>#N/A</v>
      </c>
      <c r="H162" s="42" t="e">
        <f>VLOOKUP(A162,'ЛК с 01.09-31.12.23'!B:J,9,0)</f>
        <v>#N/A</v>
      </c>
      <c r="I162" s="42" t="e">
        <f>VLOOKUP(A162,'ЛК с 01.09-31.12.23'!B:L,11,0)</f>
        <v>#N/A</v>
      </c>
      <c r="J162" s="158">
        <v>2.019</v>
      </c>
      <c r="K162" s="158"/>
      <c r="L162" s="42"/>
      <c r="M162" s="42"/>
      <c r="N162" s="43">
        <f>C162*$N$228</f>
        <v>0.9724183084474827</v>
      </c>
      <c r="O162" s="42">
        <f t="shared" si="8"/>
        <v>0.9724183084474827</v>
      </c>
      <c r="P162" s="42">
        <v>0</v>
      </c>
    </row>
    <row r="163" spans="1:16" ht="14.25">
      <c r="A163" s="29" t="s">
        <v>384</v>
      </c>
      <c r="B163" s="40">
        <v>162</v>
      </c>
      <c r="C163" s="41">
        <f>VLOOKUP(A163,площадь!A:B,2,0)</f>
        <v>87.1</v>
      </c>
      <c r="D163" s="41" t="str">
        <f>VLOOKUP(A163,'счетчики на 30.09.23 в 1с'!B:C,2,0)</f>
        <v>133464 Отопление ЖП ФАКТ</v>
      </c>
      <c r="E163" s="41" t="str">
        <f>VLOOKUP(A163,'счетчики на 31.12.23 1с'!B:C,2,0)</f>
        <v>133464 Отопление ЖП ФАКТ</v>
      </c>
      <c r="F163" s="42">
        <f>VLOOKUP(A163,'счетчики на 30.09.23 в 1с'!B:D,3,0)</f>
        <v>12.73</v>
      </c>
      <c r="G163" s="42">
        <f>VLOOKUP(A163,'счетчики на 30.09.23 в 1с'!B:E,4,0)</f>
        <v>13.2</v>
      </c>
      <c r="H163" s="42">
        <f>VLOOKUP(A163,'ЛК с 01.09-31.12.23'!B:J,9,0)</f>
        <v>14.6</v>
      </c>
      <c r="I163" s="42" t="str">
        <f>VLOOKUP(A163,'ЛК с 01.09-31.12.23'!B:L,11,0)</f>
        <v>-</v>
      </c>
      <c r="J163" s="158">
        <v>16.114</v>
      </c>
      <c r="K163" s="158">
        <f>J163</f>
        <v>16.114</v>
      </c>
      <c r="L163" s="42">
        <f t="shared" si="13"/>
        <v>3.3840000000000003</v>
      </c>
      <c r="M163" s="42">
        <f>C163</f>
        <v>87.1</v>
      </c>
      <c r="N163" s="42"/>
      <c r="O163" s="42">
        <f t="shared" si="8"/>
        <v>3.3840000000000003</v>
      </c>
      <c r="P163" s="42">
        <f>K163</f>
        <v>16.114</v>
      </c>
    </row>
    <row r="164" spans="1:16" ht="14.25">
      <c r="A164" s="29" t="s">
        <v>30</v>
      </c>
      <c r="B164" s="40">
        <v>163</v>
      </c>
      <c r="C164" s="41">
        <f>VLOOKUP(A164,площадь!A:B,2,0)</f>
        <v>66.2</v>
      </c>
      <c r="D164" s="41" t="str">
        <f>VLOOKUP(A164,'счетчики на 30.09.23 в 1с'!B:C,2,0)</f>
        <v>1745293 Отопление ЖП ФАКТ </v>
      </c>
      <c r="E164" s="41" t="str">
        <f>VLOOKUP(A164,'счетчики на 31.12.23 1с'!B:C,2,0)</f>
        <v>23-072646 Отопление</v>
      </c>
      <c r="F164" s="42">
        <v>43.549</v>
      </c>
      <c r="G164" s="42">
        <f>VLOOKUP(A164,'счетчики на 30.09.23 в 1с'!B:E,4,0)</f>
        <v>43.549</v>
      </c>
      <c r="H164" s="42">
        <f>VLOOKUP(A164,'ЛК с 01.09-31.12.23'!B:J,9,0)</f>
        <v>44</v>
      </c>
      <c r="I164" s="42">
        <v>46.064</v>
      </c>
      <c r="J164" s="158">
        <v>45.814</v>
      </c>
      <c r="K164" s="158">
        <f>I164</f>
        <v>46.064</v>
      </c>
      <c r="L164" s="42">
        <f>K164-F164</f>
        <v>2.5150000000000006</v>
      </c>
      <c r="M164" s="42">
        <f>C164</f>
        <v>66.2</v>
      </c>
      <c r="N164" s="43"/>
      <c r="O164" s="42">
        <f t="shared" si="8"/>
        <v>2.5150000000000006</v>
      </c>
      <c r="P164" s="42">
        <f>K164</f>
        <v>46.064</v>
      </c>
    </row>
    <row r="165" spans="1:16" ht="14.25">
      <c r="A165" s="29" t="s">
        <v>31</v>
      </c>
      <c r="B165" s="40">
        <v>164</v>
      </c>
      <c r="C165" s="41">
        <f>VLOOKUP(A165,площадь!A:B,2,0)</f>
        <v>44.4</v>
      </c>
      <c r="D165" s="41" t="str">
        <f>VLOOKUP(A165,'счетчики на 30.09.23 в 1с'!B:C,2,0)</f>
        <v>1737783 Отопление ЖП ФАКТ </v>
      </c>
      <c r="E165" s="41" t="str">
        <f>VLOOKUP(A165,'счетчики на 31.12.23 1с'!B:C,2,0)</f>
        <v>23-072643 Отопление</v>
      </c>
      <c r="F165" s="42">
        <v>28.828</v>
      </c>
      <c r="G165" s="42">
        <f>VLOOKUP(A165,'счетчики на 30.09.23 в 1с'!B:E,4,0)</f>
        <v>28.828</v>
      </c>
      <c r="H165" s="42">
        <f>VLOOKUP(A165,'ЛК с 01.09-31.12.23'!B:J,9,0)</f>
        <v>29</v>
      </c>
      <c r="I165" s="42">
        <v>30.352</v>
      </c>
      <c r="J165" s="158">
        <v>30.185</v>
      </c>
      <c r="K165" s="158">
        <f>I165</f>
        <v>30.352</v>
      </c>
      <c r="L165" s="42">
        <f t="shared" si="13"/>
        <v>1.524000000000001</v>
      </c>
      <c r="M165" s="42">
        <f>C165</f>
        <v>44.4</v>
      </c>
      <c r="N165" s="43"/>
      <c r="O165" s="42">
        <f t="shared" si="8"/>
        <v>1.524000000000001</v>
      </c>
      <c r="P165" s="42">
        <f>K165</f>
        <v>30.352</v>
      </c>
    </row>
    <row r="166" spans="1:16" ht="14.25">
      <c r="A166" s="29" t="s">
        <v>388</v>
      </c>
      <c r="B166" s="40">
        <v>165</v>
      </c>
      <c r="C166" s="41">
        <f>VLOOKUP(A166,площадь!A:B,2,0)</f>
        <v>44.4</v>
      </c>
      <c r="D166" s="41" t="str">
        <f>VLOOKUP(A166,'счетчики на 30.09.23 в 1с'!B:C,2,0)</f>
        <v>1745061 Отопление ЖП ФАКТ </v>
      </c>
      <c r="E166" s="41" t="str">
        <f>VLOOKUP(A166,'счетчики на 31.12.23 1с'!B:C,2,0)</f>
        <v>23-070912 Отопление</v>
      </c>
      <c r="F166" s="42">
        <f>VLOOKUP(A166,'счетчики на 30.09.23 в 1с'!B:D,3,0)</f>
        <v>21</v>
      </c>
      <c r="G166" s="42">
        <f>VLOOKUP(A166,'счетчики на 30.09.23 в 1с'!B:E,4,0)</f>
        <v>22</v>
      </c>
      <c r="H166" s="42">
        <f>VLOOKUP(A166,'ЛК с 01.09-31.12.23'!B:J,9,0)</f>
        <v>22.563</v>
      </c>
      <c r="I166" s="42" t="str">
        <f>VLOOKUP(A166,'ЛК с 01.09-31.12.23'!B:L,11,0)</f>
        <v>-</v>
      </c>
      <c r="J166" s="158">
        <v>1.053</v>
      </c>
      <c r="K166" s="158">
        <f>H166</f>
        <v>22.563</v>
      </c>
      <c r="L166" s="42">
        <f t="shared" si="13"/>
        <v>1.5629999999999988</v>
      </c>
      <c r="M166" s="42">
        <f>C166</f>
        <v>44.4</v>
      </c>
      <c r="N166" s="42"/>
      <c r="O166" s="42">
        <f t="shared" si="8"/>
        <v>1.5629999999999988</v>
      </c>
      <c r="P166" s="42">
        <f>K166</f>
        <v>22.563</v>
      </c>
    </row>
    <row r="167" spans="1:16" ht="14.25">
      <c r="A167" s="29" t="s">
        <v>32</v>
      </c>
      <c r="B167" s="40">
        <v>166</v>
      </c>
      <c r="C167" s="41">
        <f>VLOOKUP(A167,площадь!A:B,2,0)</f>
        <v>87.1</v>
      </c>
      <c r="D167" s="41"/>
      <c r="E167" s="41"/>
      <c r="F167" s="42"/>
      <c r="G167" s="42"/>
      <c r="H167" s="42"/>
      <c r="I167" s="42"/>
      <c r="J167" s="158"/>
      <c r="K167" s="158"/>
      <c r="L167" s="42"/>
      <c r="M167" s="42"/>
      <c r="N167" s="43">
        <f>C167*$N$228</f>
        <v>1.9076043843643185</v>
      </c>
      <c r="O167" s="42">
        <f t="shared" si="8"/>
        <v>1.9076043843643185</v>
      </c>
      <c r="P167" s="42">
        <v>0</v>
      </c>
    </row>
    <row r="168" spans="1:16" ht="14.25">
      <c r="A168" s="29" t="s">
        <v>394</v>
      </c>
      <c r="B168" s="40">
        <v>167</v>
      </c>
      <c r="C168" s="41">
        <f>VLOOKUP(A168,площадь!A:B,2,0)</f>
        <v>66.2</v>
      </c>
      <c r="D168" s="41"/>
      <c r="E168" s="41"/>
      <c r="F168" s="42"/>
      <c r="G168" s="42"/>
      <c r="H168" s="42"/>
      <c r="I168" s="42"/>
      <c r="J168" s="158"/>
      <c r="K168" s="158"/>
      <c r="L168" s="42"/>
      <c r="M168" s="42"/>
      <c r="N168" s="43">
        <f>C168*$N$228</f>
        <v>1.4498669373698954</v>
      </c>
      <c r="O168" s="42">
        <f t="shared" si="8"/>
        <v>1.4498669373698954</v>
      </c>
      <c r="P168" s="42">
        <v>0</v>
      </c>
    </row>
    <row r="169" spans="1:16" ht="14.25">
      <c r="A169" s="29" t="s">
        <v>33</v>
      </c>
      <c r="B169" s="40">
        <v>168</v>
      </c>
      <c r="C169" s="41">
        <f>VLOOKUP(A169,площадь!A:B,2,0)</f>
        <v>44.4</v>
      </c>
      <c r="D169" s="41"/>
      <c r="E169" s="41"/>
      <c r="F169" s="42"/>
      <c r="G169" s="42"/>
      <c r="H169" s="42"/>
      <c r="I169" s="42"/>
      <c r="J169" s="158"/>
      <c r="K169" s="158"/>
      <c r="L169" s="42"/>
      <c r="M169" s="42"/>
      <c r="N169" s="43">
        <f>C169*$N$228</f>
        <v>0.9724183084474827</v>
      </c>
      <c r="O169" s="42">
        <f t="shared" si="8"/>
        <v>0.9724183084474827</v>
      </c>
      <c r="P169" s="42">
        <v>0</v>
      </c>
    </row>
    <row r="170" spans="1:16" ht="14.25">
      <c r="A170" s="29" t="s">
        <v>35</v>
      </c>
      <c r="B170" s="40">
        <v>169</v>
      </c>
      <c r="C170" s="41">
        <f>VLOOKUP(A170,площадь!A:B,2,0)</f>
        <v>44.4</v>
      </c>
      <c r="D170" s="41"/>
      <c r="E170" s="41"/>
      <c r="F170" s="42"/>
      <c r="G170" s="42"/>
      <c r="H170" s="42"/>
      <c r="I170" s="42"/>
      <c r="J170" s="158"/>
      <c r="K170" s="158"/>
      <c r="L170" s="42"/>
      <c r="M170" s="42"/>
      <c r="N170" s="43">
        <f>C170*$N$228</f>
        <v>0.9724183084474827</v>
      </c>
      <c r="O170" s="42">
        <f t="shared" si="8"/>
        <v>0.9724183084474827</v>
      </c>
      <c r="P170" s="42">
        <v>0</v>
      </c>
    </row>
    <row r="171" spans="1:16" ht="14.25">
      <c r="A171" s="29" t="s">
        <v>37</v>
      </c>
      <c r="B171" s="40">
        <v>170</v>
      </c>
      <c r="C171" s="41">
        <f>VLOOKUP(A171,площадь!A:B,2,0)</f>
        <v>87.1</v>
      </c>
      <c r="D171" s="41" t="str">
        <f>VLOOKUP(A171,'счетчики на 30.09.23 в 1с'!B:C,2,0)</f>
        <v>31702618 Отопление ЖП ФАКТ </v>
      </c>
      <c r="E171" s="41" t="str">
        <f>VLOOKUP(A171,'счетчики на 31.12.23 1с'!B:C,2,0)</f>
        <v>31702618 Отопление ЖП ФАКТ </v>
      </c>
      <c r="F171" s="42">
        <f>VLOOKUP(A171,'счетчики на 30.09.23 в 1с'!B:D,3,0)</f>
        <v>0</v>
      </c>
      <c r="G171" s="42">
        <f>VLOOKUP(A171,'счетчики на 30.09.23 в 1с'!B:E,4,0)</f>
        <v>0</v>
      </c>
      <c r="H171" s="42" t="str">
        <f>VLOOKUP(A171,'ЛК с 01.09-31.12.23'!B:J,9,0)</f>
        <v>-</v>
      </c>
      <c r="I171" s="42" t="str">
        <f>VLOOKUP(A171,'ЛК с 01.09-31.12.23'!B:L,11,0)</f>
        <v>-</v>
      </c>
      <c r="J171" s="158">
        <v>50.9227</v>
      </c>
      <c r="K171" s="158"/>
      <c r="L171" s="42"/>
      <c r="M171" s="42"/>
      <c r="N171" s="43">
        <f>C171*$N$228</f>
        <v>1.9076043843643185</v>
      </c>
      <c r="O171" s="42">
        <f t="shared" si="8"/>
        <v>1.9076043843643185</v>
      </c>
      <c r="P171" s="42">
        <v>0</v>
      </c>
    </row>
    <row r="172" spans="1:16" ht="14.25">
      <c r="A172" s="29" t="s">
        <v>39</v>
      </c>
      <c r="B172" s="40">
        <v>171</v>
      </c>
      <c r="C172" s="41">
        <f>VLOOKUP(A172,площадь!A:B,2,0)</f>
        <v>66.2</v>
      </c>
      <c r="D172" s="41" t="str">
        <f>VLOOKUP(A172,'счетчики на 30.09.23 в 1с'!B:C,2,0)</f>
        <v>1745281 Отопление ЖП ФАКТ </v>
      </c>
      <c r="E172" s="41" t="str">
        <f>VLOOKUP(A172,'счетчики на 31.12.23 1с'!B:C,2,0)</f>
        <v>23-070918 Отопление</v>
      </c>
      <c r="F172" s="42">
        <f>VLOOKUP(A172,'счетчики на 30.09.23 в 1с'!B:D,3,0)</f>
        <v>12.986</v>
      </c>
      <c r="G172" s="42">
        <f>VLOOKUP(A172,'счетчики на 30.09.23 в 1с'!B:E,4,0)</f>
        <v>12.986</v>
      </c>
      <c r="H172" s="42">
        <f>VLOOKUP(A172,'ЛК с 01.09-31.12.23'!B:J,9,0)</f>
        <v>12.986</v>
      </c>
      <c r="I172" s="42" t="str">
        <f>VLOOKUP(A172,'ЛК с 01.09-31.12.23'!B:L,11,0)</f>
        <v>-</v>
      </c>
      <c r="J172" s="158">
        <v>0.001</v>
      </c>
      <c r="K172" s="158">
        <f>H172</f>
        <v>12.986</v>
      </c>
      <c r="L172" s="42">
        <f>K172-F172</f>
        <v>0</v>
      </c>
      <c r="M172" s="42">
        <f>C172</f>
        <v>66.2</v>
      </c>
      <c r="N172" s="43"/>
      <c r="O172" s="42">
        <f t="shared" si="8"/>
        <v>0</v>
      </c>
      <c r="P172" s="42">
        <f>K172</f>
        <v>12.986</v>
      </c>
    </row>
    <row r="173" spans="1:16" ht="14.25">
      <c r="A173" s="29" t="s">
        <v>40</v>
      </c>
      <c r="B173" s="40">
        <v>172</v>
      </c>
      <c r="C173" s="41">
        <f>VLOOKUP(A173,площадь!A:B,2,0)</f>
        <v>44.4</v>
      </c>
      <c r="D173" s="41" t="str">
        <f>VLOOKUP(A173,'счетчики на 30.09.23 в 1с'!B:C,2,0)</f>
        <v>1745300 Отопление ЖП ФАКТ </v>
      </c>
      <c r="E173" s="41" t="str">
        <f>VLOOKUP(A173,'счетчики на 31.12.23 1с'!B:C,2,0)</f>
        <v>23-070915 Отопление</v>
      </c>
      <c r="F173" s="42">
        <f>VLOOKUP(A173,'счетчики на 30.09.23 в 1с'!B:D,3,0)</f>
        <v>5.378</v>
      </c>
      <c r="G173" s="42">
        <f>VLOOKUP(A173,'счетчики на 30.09.23 в 1с'!B:E,4,0)</f>
        <v>5.378</v>
      </c>
      <c r="H173" s="42">
        <f>VLOOKUP(A173,'ЛК с 01.09-31.12.23'!B:J,9,0)</f>
        <v>5.378</v>
      </c>
      <c r="I173" s="42" t="str">
        <f>VLOOKUP(A173,'ЛК с 01.09-31.12.23'!B:L,11,0)</f>
        <v>-</v>
      </c>
      <c r="J173" s="158">
        <v>0.001</v>
      </c>
      <c r="K173" s="158">
        <f>H173</f>
        <v>5.378</v>
      </c>
      <c r="L173" s="42">
        <f>K173-F173</f>
        <v>0</v>
      </c>
      <c r="M173" s="42">
        <f>C173</f>
        <v>44.4</v>
      </c>
      <c r="N173" s="43"/>
      <c r="O173" s="42">
        <f t="shared" si="8"/>
        <v>0</v>
      </c>
      <c r="P173" s="42">
        <f>K173</f>
        <v>5.378</v>
      </c>
    </row>
    <row r="174" spans="1:16" ht="14.25">
      <c r="A174" s="29" t="s">
        <v>41</v>
      </c>
      <c r="B174" s="40">
        <v>173</v>
      </c>
      <c r="C174" s="41">
        <f>VLOOKUP(A174,площадь!A:B,2,0)</f>
        <v>44.4</v>
      </c>
      <c r="D174" s="41"/>
      <c r="E174" s="41"/>
      <c r="F174" s="42"/>
      <c r="G174" s="42"/>
      <c r="H174" s="42"/>
      <c r="I174" s="42"/>
      <c r="J174" s="158"/>
      <c r="K174" s="158"/>
      <c r="L174" s="42"/>
      <c r="M174" s="42"/>
      <c r="N174" s="43">
        <f>C174*$N$228</f>
        <v>0.9724183084474827</v>
      </c>
      <c r="O174" s="42">
        <f t="shared" si="8"/>
        <v>0.9724183084474827</v>
      </c>
      <c r="P174" s="42">
        <v>0</v>
      </c>
    </row>
    <row r="175" spans="1:16" ht="14.25">
      <c r="A175" s="29" t="s">
        <v>404</v>
      </c>
      <c r="B175" s="40">
        <v>174</v>
      </c>
      <c r="C175" s="41">
        <f>VLOOKUP(A175,площадь!A:B,2,0)</f>
        <v>87.1</v>
      </c>
      <c r="D175" s="41" t="str">
        <f>VLOOKUP(A175,'счетчики на 30.09.23 в 1с'!B:C,2,0)</f>
        <v>099979 Отопление ЖП ФАКТ</v>
      </c>
      <c r="E175" s="41" t="str">
        <f>VLOOKUP(A175,'счетчики на 31.12.23 1с'!B:C,2,0)</f>
        <v>099979 Отопление ЖП ФАКТ</v>
      </c>
      <c r="F175" s="42">
        <f>VLOOKUP(A175,'счетчики на 30.09.23 в 1с'!B:D,3,0)</f>
        <v>0.001</v>
      </c>
      <c r="G175" s="42">
        <f>VLOOKUP(A175,'счетчики на 30.09.23 в 1с'!B:E,4,0)</f>
        <v>0.911</v>
      </c>
      <c r="H175" s="42">
        <f>VLOOKUP(A175,'ЛК с 01.09-31.12.23'!B:J,9,0)</f>
        <v>2.916</v>
      </c>
      <c r="I175" s="42" t="str">
        <f>VLOOKUP(A175,'ЛК с 01.09-31.12.23'!B:L,11,0)</f>
        <v>-</v>
      </c>
      <c r="J175" s="158">
        <v>4.128</v>
      </c>
      <c r="K175" s="158">
        <f>J175</f>
        <v>4.128</v>
      </c>
      <c r="L175" s="42">
        <f>K175-F175</f>
        <v>4.127</v>
      </c>
      <c r="M175" s="42">
        <f>C175</f>
        <v>87.1</v>
      </c>
      <c r="N175" s="43"/>
      <c r="O175" s="42">
        <f t="shared" si="8"/>
        <v>4.127</v>
      </c>
      <c r="P175" s="42">
        <f>K175</f>
        <v>4.128</v>
      </c>
    </row>
    <row r="176" spans="1:16" ht="14.25">
      <c r="A176" s="29" t="s">
        <v>43</v>
      </c>
      <c r="B176" s="40">
        <v>175</v>
      </c>
      <c r="C176" s="41">
        <f>VLOOKUP(A176,площадь!A:B,2,0)</f>
        <v>66.2</v>
      </c>
      <c r="D176" s="41"/>
      <c r="E176" s="41"/>
      <c r="F176" s="42" t="e">
        <f>VLOOKUP(A176,'счетчики на 30.09.23 в 1с'!B:D,3,0)</f>
        <v>#N/A</v>
      </c>
      <c r="G176" s="42" t="e">
        <f>VLOOKUP(A176,'счетчики на 30.09.23 в 1с'!B:E,4,0)</f>
        <v>#N/A</v>
      </c>
      <c r="H176" s="42" t="e">
        <f>VLOOKUP(A176,'ЛК с 01.09-31.12.23'!B:J,9,0)</f>
        <v>#N/A</v>
      </c>
      <c r="I176" s="42" t="e">
        <f>VLOOKUP(A176,'ЛК с 01.09-31.12.23'!B:L,11,0)</f>
        <v>#N/A</v>
      </c>
      <c r="J176" s="158">
        <v>1.908</v>
      </c>
      <c r="K176" s="158"/>
      <c r="L176" s="42"/>
      <c r="M176" s="42"/>
      <c r="N176" s="43">
        <f>C176*$N$228</f>
        <v>1.4498669373698954</v>
      </c>
      <c r="O176" s="42">
        <f t="shared" si="8"/>
        <v>1.4498669373698954</v>
      </c>
      <c r="P176" s="42">
        <v>0</v>
      </c>
    </row>
    <row r="177" spans="1:16" ht="14.25">
      <c r="A177" s="29" t="s">
        <v>44</v>
      </c>
      <c r="B177" s="40">
        <v>176</v>
      </c>
      <c r="C177" s="41">
        <f>VLOOKUP(A177,площадь!A:B,2,0)</f>
        <v>44.4</v>
      </c>
      <c r="D177" s="41"/>
      <c r="E177" s="41"/>
      <c r="F177" s="42"/>
      <c r="G177" s="42"/>
      <c r="H177" s="42"/>
      <c r="I177" s="42"/>
      <c r="J177" s="158"/>
      <c r="K177" s="158"/>
      <c r="L177" s="42"/>
      <c r="M177" s="42"/>
      <c r="N177" s="43">
        <f>C177*$N$228</f>
        <v>0.9724183084474827</v>
      </c>
      <c r="O177" s="42">
        <f t="shared" si="8"/>
        <v>0.9724183084474827</v>
      </c>
      <c r="P177" s="42">
        <v>0</v>
      </c>
    </row>
    <row r="178" spans="1:16" ht="14.25">
      <c r="A178" s="29" t="s">
        <v>410</v>
      </c>
      <c r="B178" s="40">
        <v>177</v>
      </c>
      <c r="C178" s="41">
        <f>VLOOKUP(A178,площадь!A:B,2,0)</f>
        <v>44.4</v>
      </c>
      <c r="D178" s="41" t="str">
        <f>VLOOKUP(A178,'счетчики на 30.09.23 в 1с'!B:C,2,0)</f>
        <v>05803304 Отопление ЖП ФАКТ </v>
      </c>
      <c r="E178" s="41" t="str">
        <f>VLOOKUP(A178,'счетчики на 31.12.23 1с'!B:C,2,0)</f>
        <v>05803304 Отопление ЖП ФАКТ </v>
      </c>
      <c r="F178" s="42">
        <f>VLOOKUP(A178,'счетчики на 30.09.23 в 1с'!B:D,3,0)</f>
        <v>24.227</v>
      </c>
      <c r="G178" s="42">
        <f>VLOOKUP(A178,'счетчики на 30.09.23 в 1с'!B:E,4,0)</f>
        <v>24.45</v>
      </c>
      <c r="H178" s="42">
        <f>VLOOKUP(A178,'ЛК с 01.09-31.12.23'!B:J,9,0)</f>
        <v>25.449</v>
      </c>
      <c r="I178" s="42" t="str">
        <f>VLOOKUP(A178,'ЛК с 01.09-31.12.23'!B:L,11,0)</f>
        <v>-</v>
      </c>
      <c r="J178" s="158">
        <v>26.1143</v>
      </c>
      <c r="K178" s="158">
        <f>J178</f>
        <v>26.1143</v>
      </c>
      <c r="L178" s="42">
        <f>K178-F178</f>
        <v>1.8872999999999998</v>
      </c>
      <c r="M178" s="42">
        <f>C178</f>
        <v>44.4</v>
      </c>
      <c r="N178" s="42"/>
      <c r="O178" s="42">
        <f t="shared" si="8"/>
        <v>1.8872999999999998</v>
      </c>
      <c r="P178" s="42">
        <f>K178</f>
        <v>26.1143</v>
      </c>
    </row>
    <row r="179" spans="1:16" ht="14.25">
      <c r="A179" s="29" t="s">
        <v>412</v>
      </c>
      <c r="B179" s="40">
        <v>178</v>
      </c>
      <c r="C179" s="41">
        <f>VLOOKUP(A179,площадь!A:B,2,0)</f>
        <v>87.1</v>
      </c>
      <c r="D179" s="41"/>
      <c r="E179" s="41"/>
      <c r="F179" s="42" t="e">
        <f>VLOOKUP(A179,'счетчики на 30.09.23 в 1с'!B:D,3,0)</f>
        <v>#N/A</v>
      </c>
      <c r="G179" s="42" t="e">
        <f>VLOOKUP(A179,'счетчики на 30.09.23 в 1с'!B:E,4,0)</f>
        <v>#N/A</v>
      </c>
      <c r="H179" s="42" t="e">
        <f>VLOOKUP(A179,'ЛК с 01.09-31.12.23'!B:J,9,0)</f>
        <v>#N/A</v>
      </c>
      <c r="I179" s="42" t="e">
        <f>VLOOKUP(A179,'ЛК с 01.09-31.12.23'!B:L,11,0)</f>
        <v>#N/A</v>
      </c>
      <c r="J179" s="158"/>
      <c r="K179" s="158"/>
      <c r="L179" s="42"/>
      <c r="M179" s="42"/>
      <c r="N179" s="43">
        <f aca="true" t="shared" si="14" ref="N179:N184">C179*$N$228</f>
        <v>1.9076043843643185</v>
      </c>
      <c r="O179" s="42">
        <f t="shared" si="8"/>
        <v>1.9076043843643185</v>
      </c>
      <c r="P179" s="42">
        <v>0</v>
      </c>
    </row>
    <row r="180" spans="1:16" ht="14.25">
      <c r="A180" s="29" t="s">
        <v>45</v>
      </c>
      <c r="B180" s="40">
        <v>179</v>
      </c>
      <c r="C180" s="41">
        <f>VLOOKUP(A180,площадь!A:B,2,0)</f>
        <v>66.2</v>
      </c>
      <c r="D180" s="41" t="str">
        <f>VLOOKUP(A180,'счетчики на 30.09.23 в 1с'!B:C,2,0)</f>
        <v>1376183. Отопление ЖП ФАКТ</v>
      </c>
      <c r="E180" s="41" t="str">
        <f>VLOOKUP(A180,'счетчики на 31.12.23 1с'!B:C,2,0)</f>
        <v>1376183. Отопление ЖП ФАКТ</v>
      </c>
      <c r="F180" s="42"/>
      <c r="G180" s="42"/>
      <c r="H180" s="42"/>
      <c r="I180" s="42"/>
      <c r="J180" s="158"/>
      <c r="K180" s="158"/>
      <c r="L180" s="42"/>
      <c r="M180" s="42"/>
      <c r="N180" s="43">
        <f t="shared" si="14"/>
        <v>1.4498669373698954</v>
      </c>
      <c r="O180" s="42">
        <f t="shared" si="8"/>
        <v>1.4498669373698954</v>
      </c>
      <c r="P180" s="42">
        <v>0</v>
      </c>
    </row>
    <row r="181" spans="1:16" ht="14.25">
      <c r="A181" s="29" t="s">
        <v>46</v>
      </c>
      <c r="B181" s="40">
        <v>180</v>
      </c>
      <c r="C181" s="41">
        <f>VLOOKUP(A181,площадь!A:B,2,0)</f>
        <v>44.4</v>
      </c>
      <c r="D181" s="41" t="str">
        <f>VLOOKUP(A181,'счетчики на 30.09.23 в 1с'!B:C,2,0)</f>
        <v>22-065733 Отопление ЖП ФАКТ</v>
      </c>
      <c r="E181" s="41" t="str">
        <f>VLOOKUP(A181,'счетчики на 31.12.23 1с'!B:C,2,0)</f>
        <v>22-065733 Отопление ЖП ФАКТ</v>
      </c>
      <c r="F181" s="42">
        <f>VLOOKUP(A181,'счетчики на 30.09.23 в 1с'!B:D,3,0)</f>
        <v>0</v>
      </c>
      <c r="G181" s="42">
        <f>VLOOKUP(A181,'счетчики на 30.09.23 в 1с'!B:E,4,0)</f>
        <v>0</v>
      </c>
      <c r="H181" s="42" t="str">
        <f>VLOOKUP(A181,'ЛК с 01.09-31.12.23'!B:J,9,0)</f>
        <v>-</v>
      </c>
      <c r="I181" s="42" t="str">
        <f>VLOOKUP(A181,'ЛК с 01.09-31.12.23'!B:L,11,0)</f>
        <v>-</v>
      </c>
      <c r="J181" s="158">
        <v>5.268</v>
      </c>
      <c r="K181" s="158"/>
      <c r="L181" s="42"/>
      <c r="M181" s="42"/>
      <c r="N181" s="43">
        <f t="shared" si="14"/>
        <v>0.9724183084474827</v>
      </c>
      <c r="O181" s="42">
        <f t="shared" si="8"/>
        <v>0.9724183084474827</v>
      </c>
      <c r="P181" s="42">
        <v>0</v>
      </c>
    </row>
    <row r="182" spans="1:16" ht="14.25">
      <c r="A182" s="29" t="s">
        <v>414</v>
      </c>
      <c r="B182" s="40">
        <v>181</v>
      </c>
      <c r="C182" s="41">
        <f>VLOOKUP(A182,площадь!A:B,2,0)</f>
        <v>44.4</v>
      </c>
      <c r="D182" s="41" t="str">
        <f>VLOOKUP(A182,'счетчики на 30.09.23 в 1с'!B:C,2,0)</f>
        <v>1375461. Отопление ЖП ФАКТ</v>
      </c>
      <c r="E182" s="41" t="str">
        <f>VLOOKUP(A182,'счетчики на 31.12.23 1с'!B:C,2,0)</f>
        <v>1375461. Отопление ЖП ФАКТ</v>
      </c>
      <c r="F182" s="42"/>
      <c r="G182" s="42"/>
      <c r="H182" s="42"/>
      <c r="I182" s="42"/>
      <c r="J182" s="158"/>
      <c r="K182" s="158"/>
      <c r="L182" s="42"/>
      <c r="M182" s="42"/>
      <c r="N182" s="43">
        <f t="shared" si="14"/>
        <v>0.9724183084474827</v>
      </c>
      <c r="O182" s="42">
        <f t="shared" si="8"/>
        <v>0.9724183084474827</v>
      </c>
      <c r="P182" s="42">
        <v>0</v>
      </c>
    </row>
    <row r="183" spans="1:16" ht="14.25">
      <c r="A183" s="29" t="s">
        <v>47</v>
      </c>
      <c r="B183" s="40">
        <v>182</v>
      </c>
      <c r="C183" s="41">
        <f>VLOOKUP(A183,площадь!A:B,2,0)</f>
        <v>87.1</v>
      </c>
      <c r="D183" s="41"/>
      <c r="E183" s="41"/>
      <c r="F183" s="42"/>
      <c r="G183" s="42"/>
      <c r="H183" s="42"/>
      <c r="I183" s="42"/>
      <c r="J183" s="158"/>
      <c r="K183" s="158"/>
      <c r="L183" s="42"/>
      <c r="M183" s="42"/>
      <c r="N183" s="43">
        <f t="shared" si="14"/>
        <v>1.9076043843643185</v>
      </c>
      <c r="O183" s="42">
        <f t="shared" si="8"/>
        <v>1.9076043843643185</v>
      </c>
      <c r="P183" s="42">
        <v>0</v>
      </c>
    </row>
    <row r="184" spans="1:16" ht="13.5" customHeight="1">
      <c r="A184" s="29" t="s">
        <v>418</v>
      </c>
      <c r="B184" s="40">
        <v>183</v>
      </c>
      <c r="C184" s="41">
        <f>VLOOKUP(A184,площадь!A:B,2,0)</f>
        <v>66.2</v>
      </c>
      <c r="D184" s="41" t="str">
        <f>VLOOKUP(A184,'счетчики на 30.09.23 в 1с'!B:C,2,0)</f>
        <v>1737728. Отопление ЖП ФАКТ </v>
      </c>
      <c r="E184" s="41" t="str">
        <f>VLOOKUP(A184,'счетчики на 31.12.23 1с'!B:C,2,0)</f>
        <v>036837 Отопление</v>
      </c>
      <c r="F184" s="42">
        <f>VLOOKUP(A184,'счетчики на 30.09.23 в 1с'!B:D,3,0)</f>
        <v>0</v>
      </c>
      <c r="G184" s="42">
        <f>VLOOKUP(A184,'счетчики на 30.09.23 в 1с'!B:E,4,0)</f>
        <v>0.001</v>
      </c>
      <c r="H184" s="42" t="str">
        <f>VLOOKUP(A184,'ЛК с 01.09-31.12.23'!B:J,9,0)</f>
        <v>-</v>
      </c>
      <c r="I184" s="42" t="str">
        <f>VLOOKUP(A184,'ЛК с 01.09-31.12.23'!B:L,11,0)</f>
        <v>-</v>
      </c>
      <c r="J184" s="158">
        <v>1.867</v>
      </c>
      <c r="K184" s="158"/>
      <c r="L184" s="42"/>
      <c r="M184" s="42"/>
      <c r="N184" s="43">
        <f t="shared" si="14"/>
        <v>1.4498669373698954</v>
      </c>
      <c r="O184" s="42">
        <f t="shared" si="8"/>
        <v>1.4498669373698954</v>
      </c>
      <c r="P184" s="42">
        <v>0</v>
      </c>
    </row>
    <row r="185" spans="1:16" ht="14.25">
      <c r="A185" s="29" t="s">
        <v>420</v>
      </c>
      <c r="B185" s="40">
        <v>184</v>
      </c>
      <c r="C185" s="41">
        <f>VLOOKUP(A185,площадь!A:B,2,0)</f>
        <v>44.4</v>
      </c>
      <c r="D185" s="41" t="str">
        <f>VLOOKUP(A185,'счетчики на 30.09.23 в 1с'!B:C,2,0)</f>
        <v>1745301 Отопление ЖП ФАКТ </v>
      </c>
      <c r="E185" s="41" t="str">
        <f>VLOOKUP(A185,'счетчики на 31.12.23 1с'!B:C,2,0)</f>
        <v>071977 Отопление ПУ</v>
      </c>
      <c r="F185" s="42">
        <f>VLOOKUP(A185,'счетчики на 30.09.23 в 1с'!B:D,3,0)</f>
        <v>0</v>
      </c>
      <c r="G185" s="42">
        <f>VLOOKUP(A185,'счетчики на 30.09.23 в 1с'!B:E,4,0)</f>
        <v>0</v>
      </c>
      <c r="H185" s="42">
        <f>VLOOKUP(A185,'ЛК с 01.09-31.12.23'!B:J,9,0)</f>
        <v>0.001</v>
      </c>
      <c r="I185" s="42" t="str">
        <f>VLOOKUP(A185,'ЛК с 01.09-31.12.23'!B:L,11,0)</f>
        <v>-</v>
      </c>
      <c r="J185" s="158">
        <v>0.568</v>
      </c>
      <c r="K185" s="158">
        <f>J185</f>
        <v>0.568</v>
      </c>
      <c r="L185" s="42">
        <f>K185-F185</f>
        <v>0.568</v>
      </c>
      <c r="M185" s="42">
        <f>C185</f>
        <v>44.4</v>
      </c>
      <c r="N185" s="43"/>
      <c r="O185" s="42">
        <f t="shared" si="8"/>
        <v>0.568</v>
      </c>
      <c r="P185" s="42">
        <f>K185</f>
        <v>0.568</v>
      </c>
    </row>
    <row r="186" spans="1:16" ht="14.25">
      <c r="A186" s="29" t="s">
        <v>422</v>
      </c>
      <c r="B186" s="40">
        <v>185</v>
      </c>
      <c r="C186" s="41">
        <f>VLOOKUP(A186,площадь!A:B,2,0)</f>
        <v>44.4</v>
      </c>
      <c r="D186" s="41" t="str">
        <f>VLOOKUP(A186,'счетчики на 30.09.23 в 1с'!B:C,2,0)</f>
        <v>21015371 Отопление ПУ</v>
      </c>
      <c r="E186" s="41" t="str">
        <f>VLOOKUP(A186,'счетчики на 31.12.23 1с'!B:C,2,0)</f>
        <v>21015371 Отопление ПУ</v>
      </c>
      <c r="F186" s="42">
        <f>VLOOKUP(A186,'счетчики на 30.09.23 в 1с'!B:D,3,0)</f>
        <v>0</v>
      </c>
      <c r="G186" s="42">
        <f>VLOOKUP(A186,'счетчики на 30.09.23 в 1с'!B:E,4,0)</f>
        <v>0</v>
      </c>
      <c r="H186" s="42" t="str">
        <f>VLOOKUP(A186,'ЛК с 01.09-31.12.23'!B:J,9,0)</f>
        <v>-</v>
      </c>
      <c r="I186" s="42" t="str">
        <f>VLOOKUP(A186,'ЛК с 01.09-31.12.23'!B:L,11,0)</f>
        <v>-</v>
      </c>
      <c r="J186" s="158">
        <v>11.304</v>
      </c>
      <c r="K186" s="158"/>
      <c r="L186" s="42"/>
      <c r="M186" s="42"/>
      <c r="N186" s="43">
        <f>C186*$N$228</f>
        <v>0.9724183084474827</v>
      </c>
      <c r="O186" s="42">
        <f t="shared" si="8"/>
        <v>0.9724183084474827</v>
      </c>
      <c r="P186" s="42">
        <v>0</v>
      </c>
    </row>
    <row r="187" spans="1:16" ht="14.25">
      <c r="A187" s="29" t="s">
        <v>424</v>
      </c>
      <c r="B187" s="40">
        <v>186</v>
      </c>
      <c r="C187" s="41">
        <f>VLOOKUP(A187,площадь!A:B,2,0)</f>
        <v>87.1</v>
      </c>
      <c r="D187" s="41" t="str">
        <f>VLOOKUP(A187,'счетчики на 30.09.23 в 1с'!B:C,2,0)</f>
        <v>1377372 Отопление ЖП ФАКТ </v>
      </c>
      <c r="E187" s="41" t="str">
        <f>VLOOKUP(A187,'счетчики на 31.12.23 1с'!B:C,2,0)</f>
        <v>1377372 Отопление ЖП ФАКТ </v>
      </c>
      <c r="F187" s="42">
        <f>VLOOKUP(A187,'счетчики на 30.09.23 в 1с'!B:D,3,0)</f>
        <v>0</v>
      </c>
      <c r="G187" s="42">
        <f>VLOOKUP(A187,'счетчики на 30.09.23 в 1с'!B:E,4,0)</f>
        <v>0</v>
      </c>
      <c r="H187" s="42" t="str">
        <f>VLOOKUP(A187,'ЛК с 01.09-31.12.23'!B:J,9,0)</f>
        <v>-</v>
      </c>
      <c r="I187" s="42" t="str">
        <f>VLOOKUP(A187,'ЛК с 01.09-31.12.23'!B:L,11,0)</f>
        <v>-</v>
      </c>
      <c r="J187" s="158">
        <v>90.472</v>
      </c>
      <c r="K187" s="158"/>
      <c r="L187" s="42"/>
      <c r="M187" s="42"/>
      <c r="N187" s="43">
        <f>C187*$N$228</f>
        <v>1.9076043843643185</v>
      </c>
      <c r="O187" s="42">
        <f t="shared" si="8"/>
        <v>1.9076043843643185</v>
      </c>
      <c r="P187" s="42">
        <v>0</v>
      </c>
    </row>
    <row r="188" spans="1:16" ht="14.25">
      <c r="A188" s="29" t="s">
        <v>426</v>
      </c>
      <c r="B188" s="40">
        <v>187</v>
      </c>
      <c r="C188" s="41">
        <f>VLOOKUP(A188,площадь!A:B,2,0)</f>
        <v>66.2</v>
      </c>
      <c r="D188" s="41" t="str">
        <f>VLOOKUP(A188,'счетчики на 30.09.23 в 1с'!B:C,2,0)</f>
        <v>21-016059 Отопление ЖП ФАКТ </v>
      </c>
      <c r="E188" s="41" t="str">
        <f>VLOOKUP(A188,'счетчики на 31.12.23 1с'!B:C,2,0)</f>
        <v>21-016059 Отопление ЖП ФАКТ </v>
      </c>
      <c r="F188" s="42">
        <f>VLOOKUP(A188,'счетчики на 30.09.23 в 1с'!B:D,3,0)</f>
        <v>5.379</v>
      </c>
      <c r="G188" s="42">
        <f>VLOOKUP(A188,'счетчики на 30.09.23 в 1с'!B:E,4,0)</f>
        <v>5.381</v>
      </c>
      <c r="H188" s="42">
        <f>VLOOKUP(A188,'ЛК с 01.09-31.12.23'!B:J,9,0)</f>
        <v>5.385</v>
      </c>
      <c r="I188" s="42">
        <f>VLOOKUP(A188,'ЛК с 01.09-31.12.23'!B:L,11,0)</f>
        <v>6.255</v>
      </c>
      <c r="J188" s="158">
        <v>6.368</v>
      </c>
      <c r="K188" s="158">
        <f>J188</f>
        <v>6.368</v>
      </c>
      <c r="L188" s="42">
        <f>K188-F188</f>
        <v>0.9890000000000008</v>
      </c>
      <c r="M188" s="42">
        <f>C188</f>
        <v>66.2</v>
      </c>
      <c r="N188" s="42"/>
      <c r="O188" s="42">
        <f t="shared" si="8"/>
        <v>0.9890000000000008</v>
      </c>
      <c r="P188" s="42">
        <f>K188</f>
        <v>6.368</v>
      </c>
    </row>
    <row r="189" spans="1:16" ht="14.25">
      <c r="A189" s="29" t="s">
        <v>428</v>
      </c>
      <c r="B189" s="40">
        <v>188</v>
      </c>
      <c r="C189" s="41">
        <f>VLOOKUP(A189,площадь!A:B,2,0)</f>
        <v>44.4</v>
      </c>
      <c r="D189" s="41" t="str">
        <f>VLOOKUP(A189,'счетчики на 30.09.23 в 1с'!B:C,2,0)</f>
        <v>21-016058 Отопление ЖП ФАКТ </v>
      </c>
      <c r="E189" s="41" t="str">
        <f>VLOOKUP(A189,'счетчики на 31.12.23 1с'!B:C,2,0)</f>
        <v>21-016058 Отопление ЖП ФАКТ </v>
      </c>
      <c r="F189" s="42">
        <f>VLOOKUP(A189,'счетчики на 30.09.23 в 1с'!B:D,3,0)</f>
        <v>6.524</v>
      </c>
      <c r="G189" s="42">
        <f>VLOOKUP(A189,'счетчики на 30.09.23 в 1с'!B:E,4,0)</f>
        <v>6.525</v>
      </c>
      <c r="H189" s="42">
        <f>VLOOKUP(A189,'ЛК с 01.09-31.12.23'!B:J,9,0)</f>
        <v>6.846</v>
      </c>
      <c r="I189" s="42">
        <f>VLOOKUP(A189,'ЛК с 01.09-31.12.23'!B:L,11,0)</f>
        <v>7.36</v>
      </c>
      <c r="J189" s="158">
        <v>7.427</v>
      </c>
      <c r="K189" s="158">
        <f>J189</f>
        <v>7.427</v>
      </c>
      <c r="L189" s="42">
        <f>K189-F189</f>
        <v>0.9029999999999996</v>
      </c>
      <c r="M189" s="42">
        <f>C189</f>
        <v>44.4</v>
      </c>
      <c r="N189" s="42"/>
      <c r="O189" s="42">
        <f t="shared" si="8"/>
        <v>0.9029999999999996</v>
      </c>
      <c r="P189" s="42">
        <f>K189</f>
        <v>7.427</v>
      </c>
    </row>
    <row r="190" spans="1:16" ht="14.25">
      <c r="A190" s="29" t="s">
        <v>430</v>
      </c>
      <c r="B190" s="40">
        <v>189</v>
      </c>
      <c r="C190" s="41">
        <f>VLOOKUP(A190,площадь!A:B,2,0)</f>
        <v>44.4</v>
      </c>
      <c r="D190" s="41"/>
      <c r="E190" s="41"/>
      <c r="F190" s="42"/>
      <c r="G190" s="42"/>
      <c r="H190" s="42"/>
      <c r="I190" s="42"/>
      <c r="J190" s="158"/>
      <c r="K190" s="158"/>
      <c r="L190" s="42"/>
      <c r="M190" s="42"/>
      <c r="N190" s="43">
        <f>C190*$N$228</f>
        <v>0.9724183084474827</v>
      </c>
      <c r="O190" s="42">
        <f t="shared" si="8"/>
        <v>0.9724183084474827</v>
      </c>
      <c r="P190" s="42">
        <v>0</v>
      </c>
    </row>
    <row r="191" spans="1:16" ht="14.25">
      <c r="A191" s="29" t="s">
        <v>49</v>
      </c>
      <c r="B191" s="40">
        <v>190</v>
      </c>
      <c r="C191" s="41">
        <f>VLOOKUP(A191,площадь!A:B,2,0)</f>
        <v>84.4</v>
      </c>
      <c r="D191" s="41" t="str">
        <f>VLOOKUP(A191,'счетчики на 30.09.23 в 1с'!B:C,2,0)</f>
        <v>21-077166 Отопление ЖП ФАКТ </v>
      </c>
      <c r="E191" s="41" t="str">
        <f>VLOOKUP(A191,'счетчики на 31.12.23 1с'!B:C,2,0)</f>
        <v>21-077166 Отопление ЖП ФАКТ </v>
      </c>
      <c r="F191" s="42">
        <f>VLOOKUP(A191,'счетчики на 30.09.23 в 1с'!B:D,3,0)</f>
        <v>12.605</v>
      </c>
      <c r="G191" s="42">
        <f>VLOOKUP(A191,'счетчики на 30.09.23 в 1с'!B:E,4,0)</f>
        <v>12.711</v>
      </c>
      <c r="H191" s="42">
        <f>VLOOKUP(A191,'ЛК с 01.09-31.12.23'!B:J,9,0)</f>
        <v>13.011</v>
      </c>
      <c r="I191" s="42" t="str">
        <f>VLOOKUP(A191,'ЛК с 01.09-31.12.23'!B:L,11,0)</f>
        <v>-</v>
      </c>
      <c r="J191" s="158">
        <v>14.056</v>
      </c>
      <c r="K191" s="158">
        <f>J191</f>
        <v>14.056</v>
      </c>
      <c r="L191" s="42">
        <f>K191-F191</f>
        <v>1.4509999999999987</v>
      </c>
      <c r="M191" s="42">
        <f>C191</f>
        <v>84.4</v>
      </c>
      <c r="N191" s="43"/>
      <c r="O191" s="42">
        <f t="shared" si="8"/>
        <v>1.4509999999999987</v>
      </c>
      <c r="P191" s="42">
        <f>K191</f>
        <v>14.056</v>
      </c>
    </row>
    <row r="192" spans="1:16" ht="14.25">
      <c r="A192" s="29" t="s">
        <v>322</v>
      </c>
      <c r="B192" s="40">
        <v>191</v>
      </c>
      <c r="C192" s="41">
        <f>VLOOKUP(A192,площадь!A:B,2,0)</f>
        <v>66.2</v>
      </c>
      <c r="D192" s="41" t="str">
        <f>VLOOKUP(A192,'счетчики на 30.09.23 в 1с'!B:C,2,0)</f>
        <v>1766896 Отопление ЖП ФАКТ </v>
      </c>
      <c r="E192" s="41" t="str">
        <f>VLOOKUP(A192,'счетчики на 31.12.23 1с'!B:C,2,0)</f>
        <v>23-071980 Отопление</v>
      </c>
      <c r="F192" s="42">
        <f>VLOOKUP(A192,'счетчики на 30.09.23 в 1с'!B:D,3,0)</f>
        <v>25.32</v>
      </c>
      <c r="G192" s="42">
        <f>VLOOKUP(A192,'счетчики на 30.09.23 в 1с'!B:E,4,0)</f>
        <v>25.602</v>
      </c>
      <c r="H192" s="42">
        <f>VLOOKUP(A192,'ЛК с 01.09-31.12.23'!B:J,9,0)</f>
        <v>26.388</v>
      </c>
      <c r="I192" s="42">
        <v>26.555</v>
      </c>
      <c r="J192" s="158">
        <v>0.474</v>
      </c>
      <c r="K192" s="158">
        <f>I192</f>
        <v>26.555</v>
      </c>
      <c r="L192" s="42">
        <f>K192-F192</f>
        <v>1.2349999999999994</v>
      </c>
      <c r="M192" s="42">
        <f>C192</f>
        <v>66.2</v>
      </c>
      <c r="N192" s="43"/>
      <c r="O192" s="42">
        <f t="shared" si="8"/>
        <v>1.2349999999999994</v>
      </c>
      <c r="P192" s="42">
        <f>K192</f>
        <v>26.555</v>
      </c>
    </row>
    <row r="193" spans="1:16" ht="14.25">
      <c r="A193" s="29" t="s">
        <v>9</v>
      </c>
      <c r="B193" s="40">
        <v>192</v>
      </c>
      <c r="C193" s="41">
        <f>VLOOKUP(A193,площадь!A:B,2,0)</f>
        <v>44.4</v>
      </c>
      <c r="D193" s="41"/>
      <c r="E193" s="41"/>
      <c r="F193" s="42"/>
      <c r="G193" s="42"/>
      <c r="H193" s="42"/>
      <c r="I193" s="42"/>
      <c r="J193" s="158"/>
      <c r="K193" s="158"/>
      <c r="L193" s="42"/>
      <c r="M193" s="42"/>
      <c r="N193" s="43">
        <f aca="true" t="shared" si="15" ref="N193:N203">C193*$N$228</f>
        <v>0.9724183084474827</v>
      </c>
      <c r="O193" s="42">
        <f t="shared" si="8"/>
        <v>0.9724183084474827</v>
      </c>
      <c r="P193" s="42">
        <v>0</v>
      </c>
    </row>
    <row r="194" spans="1:16" ht="14.25">
      <c r="A194" s="29" t="s">
        <v>11</v>
      </c>
      <c r="B194" s="40">
        <v>193</v>
      </c>
      <c r="C194" s="41">
        <f>VLOOKUP(A194,площадь!A:B,2,0)</f>
        <v>44.4</v>
      </c>
      <c r="D194" s="41"/>
      <c r="E194" s="41"/>
      <c r="F194" s="42"/>
      <c r="G194" s="42"/>
      <c r="H194" s="42"/>
      <c r="I194" s="42"/>
      <c r="J194" s="158"/>
      <c r="K194" s="158"/>
      <c r="L194" s="42"/>
      <c r="M194" s="42"/>
      <c r="N194" s="43">
        <f t="shared" si="15"/>
        <v>0.9724183084474827</v>
      </c>
      <c r="O194" s="42">
        <f t="shared" si="8"/>
        <v>0.9724183084474827</v>
      </c>
      <c r="P194" s="42">
        <v>0</v>
      </c>
    </row>
    <row r="195" spans="1:16" ht="14.25">
      <c r="A195" s="29" t="s">
        <v>16</v>
      </c>
      <c r="B195" s="40">
        <v>194</v>
      </c>
      <c r="C195" s="41">
        <f>VLOOKUP(A195,площадь!A:B,2,0)</f>
        <v>87.1</v>
      </c>
      <c r="D195" s="41" t="str">
        <f>VLOOKUP(A195,'счетчики на 30.09.23 в 1с'!B:C,2,0)</f>
        <v>1755041 Отопление ЖП ФАКТ </v>
      </c>
      <c r="E195" s="41" t="str">
        <f>VLOOKUP(A195,'счетчики на 31.12.23 1с'!B:C,2,0)</f>
        <v>1755041 Отопление ЖП ФАКТ </v>
      </c>
      <c r="F195" s="42"/>
      <c r="G195" s="42"/>
      <c r="H195" s="42"/>
      <c r="I195" s="42"/>
      <c r="J195" s="158"/>
      <c r="K195" s="158"/>
      <c r="L195" s="42"/>
      <c r="M195" s="42"/>
      <c r="N195" s="43">
        <f t="shared" si="15"/>
        <v>1.9076043843643185</v>
      </c>
      <c r="O195" s="42">
        <f aca="true" t="shared" si="16" ref="O195:O227">L195+N195</f>
        <v>1.9076043843643185</v>
      </c>
      <c r="P195" s="42">
        <v>0</v>
      </c>
    </row>
    <row r="196" spans="1:16" ht="14.25">
      <c r="A196" s="29" t="s">
        <v>338</v>
      </c>
      <c r="B196" s="40">
        <v>195</v>
      </c>
      <c r="C196" s="41">
        <f>VLOOKUP(A196,площадь!A:B,2,0)</f>
        <v>66.2</v>
      </c>
      <c r="D196" s="41"/>
      <c r="E196" s="41"/>
      <c r="F196" s="42" t="e">
        <f>VLOOKUP(A196,'счетчики на 30.09.23 в 1с'!B:D,3,0)</f>
        <v>#N/A</v>
      </c>
      <c r="G196" s="42" t="e">
        <f>VLOOKUP(A196,'счетчики на 30.09.23 в 1с'!B:E,4,0)</f>
        <v>#N/A</v>
      </c>
      <c r="H196" s="42" t="e">
        <f>VLOOKUP(A196,'ЛК с 01.09-31.12.23'!B:J,9,0)</f>
        <v>#N/A</v>
      </c>
      <c r="I196" s="42" t="e">
        <f>VLOOKUP(A196,'ЛК с 01.09-31.12.23'!B:L,11,0)</f>
        <v>#N/A</v>
      </c>
      <c r="J196" s="158" t="s">
        <v>855</v>
      </c>
      <c r="K196" s="158"/>
      <c r="L196" s="42"/>
      <c r="M196" s="42"/>
      <c r="N196" s="43">
        <f t="shared" si="15"/>
        <v>1.4498669373698954</v>
      </c>
      <c r="O196" s="42">
        <f t="shared" si="16"/>
        <v>1.4498669373698954</v>
      </c>
      <c r="P196" s="42">
        <v>0</v>
      </c>
    </row>
    <row r="197" spans="1:16" ht="14.25">
      <c r="A197" s="29" t="s">
        <v>340</v>
      </c>
      <c r="B197" s="40">
        <v>196</v>
      </c>
      <c r="C197" s="41">
        <f>VLOOKUP(A197,площадь!A:B,2,0)</f>
        <v>44.4</v>
      </c>
      <c r="D197" s="41"/>
      <c r="E197" s="41"/>
      <c r="F197" s="42" t="e">
        <f>VLOOKUP(A197,'счетчики на 30.09.23 в 1с'!B:D,3,0)</f>
        <v>#N/A</v>
      </c>
      <c r="G197" s="42" t="e">
        <f>VLOOKUP(A197,'счетчики на 30.09.23 в 1с'!B:E,4,0)</f>
        <v>#N/A</v>
      </c>
      <c r="H197" s="42" t="e">
        <f>VLOOKUP(A197,'ЛК с 01.09-31.12.23'!B:J,9,0)</f>
        <v>#N/A</v>
      </c>
      <c r="I197" s="42" t="e">
        <f>VLOOKUP(A197,'ЛК с 01.09-31.12.23'!B:L,11,0)</f>
        <v>#N/A</v>
      </c>
      <c r="J197" s="158" t="s">
        <v>855</v>
      </c>
      <c r="K197" s="158"/>
      <c r="L197" s="42"/>
      <c r="M197" s="42"/>
      <c r="N197" s="43">
        <f t="shared" si="15"/>
        <v>0.9724183084474827</v>
      </c>
      <c r="O197" s="42">
        <f t="shared" si="16"/>
        <v>0.9724183084474827</v>
      </c>
      <c r="P197" s="42">
        <v>0</v>
      </c>
    </row>
    <row r="198" spans="1:16" ht="14.25">
      <c r="A198" s="29" t="s">
        <v>346</v>
      </c>
      <c r="B198" s="40">
        <v>197</v>
      </c>
      <c r="C198" s="41">
        <f>VLOOKUP(A198,площадь!A:B,2,0)</f>
        <v>44.4</v>
      </c>
      <c r="D198" s="41"/>
      <c r="E198" s="41"/>
      <c r="F198" s="42" t="e">
        <f>VLOOKUP(A198,'счетчики на 30.09.23 в 1с'!B:D,3,0)</f>
        <v>#N/A</v>
      </c>
      <c r="G198" s="42" t="e">
        <f>VLOOKUP(A198,'счетчики на 30.09.23 в 1с'!B:E,4,0)</f>
        <v>#N/A</v>
      </c>
      <c r="H198" s="42" t="e">
        <f>VLOOKUP(A198,'ЛК с 01.09-31.12.23'!B:J,9,0)</f>
        <v>#N/A</v>
      </c>
      <c r="I198" s="42" t="e">
        <f>VLOOKUP(A198,'ЛК с 01.09-31.12.23'!B:L,11,0)</f>
        <v>#N/A</v>
      </c>
      <c r="J198" s="158" t="s">
        <v>855</v>
      </c>
      <c r="K198" s="158"/>
      <c r="L198" s="42"/>
      <c r="M198" s="42"/>
      <c r="N198" s="43">
        <f t="shared" si="15"/>
        <v>0.9724183084474827</v>
      </c>
      <c r="O198" s="42">
        <f t="shared" si="16"/>
        <v>0.9724183084474827</v>
      </c>
      <c r="P198" s="42">
        <v>0</v>
      </c>
    </row>
    <row r="199" spans="1:16" ht="14.25">
      <c r="A199" s="29" t="s">
        <v>350</v>
      </c>
      <c r="B199" s="40">
        <v>198</v>
      </c>
      <c r="C199" s="41">
        <f>VLOOKUP(A199,площадь!A:B,2,0)</f>
        <v>87.1</v>
      </c>
      <c r="D199" s="41"/>
      <c r="E199" s="41"/>
      <c r="F199" s="42" t="e">
        <f>VLOOKUP(A199,'счетчики на 30.09.23 в 1с'!B:D,3,0)</f>
        <v>#N/A</v>
      </c>
      <c r="G199" s="42" t="e">
        <f>VLOOKUP(A199,'счетчики на 30.09.23 в 1с'!B:E,4,0)</f>
        <v>#N/A</v>
      </c>
      <c r="H199" s="42" t="e">
        <f>VLOOKUP(A199,'ЛК с 01.09-31.12.23'!B:J,9,0)</f>
        <v>#N/A</v>
      </c>
      <c r="I199" s="42" t="e">
        <f>VLOOKUP(A199,'ЛК с 01.09-31.12.23'!B:L,11,0)</f>
        <v>#N/A</v>
      </c>
      <c r="J199" s="158" t="s">
        <v>855</v>
      </c>
      <c r="K199" s="158"/>
      <c r="L199" s="42"/>
      <c r="M199" s="42"/>
      <c r="N199" s="43">
        <f t="shared" si="15"/>
        <v>1.9076043843643185</v>
      </c>
      <c r="O199" s="42">
        <f t="shared" si="16"/>
        <v>1.9076043843643185</v>
      </c>
      <c r="P199" s="42">
        <v>0</v>
      </c>
    </row>
    <row r="200" spans="1:16" ht="14.25">
      <c r="A200" s="29" t="s">
        <v>372</v>
      </c>
      <c r="B200" s="40">
        <v>199</v>
      </c>
      <c r="C200" s="41">
        <f>VLOOKUP(A200,площадь!A:B,2,0)</f>
        <v>66.2</v>
      </c>
      <c r="D200" s="41" t="str">
        <f>VLOOKUP(A200,'счетчики на 30.09.23 в 1с'!B:C,2,0)</f>
        <v>1755066 Отопление ЖП ФАКТ </v>
      </c>
      <c r="E200" s="41" t="str">
        <f>VLOOKUP(A200,'счетчики на 31.12.23 1с'!B:C,2,0)</f>
        <v>1755066 Отопление ЖП ФАКТ </v>
      </c>
      <c r="F200" s="42">
        <f>VLOOKUP(A200,'счетчики на 30.09.23 в 1с'!B:D,3,0)</f>
        <v>0</v>
      </c>
      <c r="G200" s="42">
        <f>VLOOKUP(A200,'счетчики на 30.09.23 в 1с'!B:E,4,0)</f>
        <v>0</v>
      </c>
      <c r="H200" s="42" t="e">
        <f>VLOOKUP(A200,'ЛК с 01.09-31.12.23'!B:J,9,0)</f>
        <v>#N/A</v>
      </c>
      <c r="I200" s="42" t="e">
        <f>VLOOKUP(A200,'ЛК с 01.09-31.12.23'!B:L,11,0)</f>
        <v>#N/A</v>
      </c>
      <c r="J200" s="158" t="s">
        <v>855</v>
      </c>
      <c r="K200" s="158"/>
      <c r="L200" s="42"/>
      <c r="M200" s="42"/>
      <c r="N200" s="43">
        <f t="shared" si="15"/>
        <v>1.4498669373698954</v>
      </c>
      <c r="O200" s="42">
        <f t="shared" si="16"/>
        <v>1.4498669373698954</v>
      </c>
      <c r="P200" s="42">
        <v>0</v>
      </c>
    </row>
    <row r="201" spans="1:16" ht="14.25">
      <c r="A201" s="29" t="s">
        <v>378</v>
      </c>
      <c r="B201" s="40">
        <v>200</v>
      </c>
      <c r="C201" s="41">
        <f>VLOOKUP(A201,площадь!A:B,2,0)</f>
        <v>44.4</v>
      </c>
      <c r="D201" s="41"/>
      <c r="E201" s="41"/>
      <c r="F201" s="42" t="e">
        <f>VLOOKUP(A201,'счетчики на 30.09.23 в 1с'!B:D,3,0)</f>
        <v>#N/A</v>
      </c>
      <c r="G201" s="42" t="e">
        <f>VLOOKUP(A201,'счетчики на 30.09.23 в 1с'!B:E,4,0)</f>
        <v>#N/A</v>
      </c>
      <c r="H201" s="42" t="e">
        <f>VLOOKUP(A201,'ЛК с 01.09-31.12.23'!B:J,9,0)</f>
        <v>#N/A</v>
      </c>
      <c r="I201" s="42" t="e">
        <f>VLOOKUP(A201,'ЛК с 01.09-31.12.23'!B:L,11,0)</f>
        <v>#N/A</v>
      </c>
      <c r="J201" s="158"/>
      <c r="K201" s="158"/>
      <c r="L201" s="42"/>
      <c r="M201" s="42"/>
      <c r="N201" s="43">
        <f t="shared" si="15"/>
        <v>0.9724183084474827</v>
      </c>
      <c r="O201" s="42">
        <f t="shared" si="16"/>
        <v>0.9724183084474827</v>
      </c>
      <c r="P201" s="42">
        <v>0</v>
      </c>
    </row>
    <row r="202" spans="1:16" ht="14.25">
      <c r="A202" s="29" t="s">
        <v>386</v>
      </c>
      <c r="B202" s="40">
        <v>201</v>
      </c>
      <c r="C202" s="41">
        <f>VLOOKUP(A202,площадь!A:B,2,0)</f>
        <v>44.4</v>
      </c>
      <c r="D202" s="41" t="str">
        <f>VLOOKUP(A202,'счетчики на 30.09.23 в 1с'!B:C,2,0)</f>
        <v>1756256 Отопление ЖП ФАКТ </v>
      </c>
      <c r="E202" s="41" t="str">
        <f>VLOOKUP(A202,'счетчики на 31.12.23 1с'!B:C,2,0)</f>
        <v>1756256 Отопление ЖП ФАКТ </v>
      </c>
      <c r="F202" s="42">
        <f>VLOOKUP(A202,'счетчики на 30.09.23 в 1с'!B:D,3,0)</f>
        <v>0</v>
      </c>
      <c r="G202" s="42">
        <f>VLOOKUP(A202,'счетчики на 30.09.23 в 1с'!B:E,4,0)</f>
        <v>0</v>
      </c>
      <c r="H202" s="42" t="e">
        <f>VLOOKUP(A202,'ЛК с 01.09-31.12.23'!B:J,9,0)</f>
        <v>#N/A</v>
      </c>
      <c r="I202" s="42" t="e">
        <f>VLOOKUP(A202,'ЛК с 01.09-31.12.23'!B:L,11,0)</f>
        <v>#N/A</v>
      </c>
      <c r="J202" s="158"/>
      <c r="K202" s="158"/>
      <c r="L202" s="42"/>
      <c r="M202" s="42"/>
      <c r="N202" s="43">
        <f t="shared" si="15"/>
        <v>0.9724183084474827</v>
      </c>
      <c r="O202" s="42">
        <f t="shared" si="16"/>
        <v>0.9724183084474827</v>
      </c>
      <c r="P202" s="42">
        <v>0</v>
      </c>
    </row>
    <row r="203" spans="1:16" ht="14.25">
      <c r="A203" s="29" t="s">
        <v>38</v>
      </c>
      <c r="B203" s="40">
        <v>202</v>
      </c>
      <c r="C203" s="41">
        <f>VLOOKUP(A203,площадь!A:B,2,0)</f>
        <v>87.1</v>
      </c>
      <c r="D203" s="41" t="str">
        <f>VLOOKUP(A203,'счетчики на 30.09.23 в 1с'!B:C,2,0)</f>
        <v>1749356 Отопление ЖП ФАКТ </v>
      </c>
      <c r="E203" s="41" t="str">
        <f>VLOOKUP(A203,'счетчики на 31.12.23 1с'!B:C,2,0)</f>
        <v>1749356 Отопление ЖП ФАКТ </v>
      </c>
      <c r="F203" s="42">
        <f>VLOOKUP(A203,'счетчики на 30.09.23 в 1с'!B:D,3,0)</f>
        <v>0</v>
      </c>
      <c r="G203" s="42">
        <f>VLOOKUP(A203,'счетчики на 30.09.23 в 1с'!B:E,4,0)</f>
        <v>0</v>
      </c>
      <c r="H203" s="42" t="str">
        <f>VLOOKUP(A203,'ЛК с 01.09-31.12.23'!B:J,9,0)</f>
        <v>-</v>
      </c>
      <c r="I203" s="42" t="str">
        <f>VLOOKUP(A203,'ЛК с 01.09-31.12.23'!B:L,11,0)</f>
        <v>-</v>
      </c>
      <c r="J203" s="158"/>
      <c r="K203" s="158"/>
      <c r="L203" s="42"/>
      <c r="M203" s="42"/>
      <c r="N203" s="43">
        <f t="shared" si="15"/>
        <v>1.9076043843643185</v>
      </c>
      <c r="O203" s="42">
        <f t="shared" si="16"/>
        <v>1.9076043843643185</v>
      </c>
      <c r="P203" s="42">
        <v>0</v>
      </c>
    </row>
    <row r="204" spans="1:16" ht="14.25">
      <c r="A204" s="29" t="s">
        <v>400</v>
      </c>
      <c r="B204" s="40">
        <v>203</v>
      </c>
      <c r="C204" s="41">
        <f>VLOOKUP(A204,площадь!A:B,2,0)</f>
        <v>66.2</v>
      </c>
      <c r="D204" s="41" t="str">
        <f>VLOOKUP(A204,'счетчики на 30.09.23 в 1с'!B:C,2,0)</f>
        <v>1745307 Отопление ЖП ФАКТ </v>
      </c>
      <c r="E204" s="41" t="str">
        <f>VLOOKUP(A204,'счетчики на 31.12.23 1с'!B:C,2,0)</f>
        <v>23-070914 Отопление</v>
      </c>
      <c r="F204" s="42">
        <f>VLOOKUP(A204,'счетчики на 30.09.23 в 1с'!B:D,3,0)</f>
        <v>34</v>
      </c>
      <c r="G204" s="42">
        <f>VLOOKUP(A204,'счетчики на 30.09.23 в 1с'!B:E,4,0)</f>
        <v>36</v>
      </c>
      <c r="H204" s="42">
        <f>VLOOKUP(A204,'ЛК с 01.09-31.12.23'!B:J,9,0)</f>
        <v>36.5</v>
      </c>
      <c r="I204" s="42" t="str">
        <f>VLOOKUP(A204,'ЛК с 01.09-31.12.23'!B:L,11,0)</f>
        <v>-</v>
      </c>
      <c r="J204" s="158">
        <v>1.602</v>
      </c>
      <c r="K204" s="158">
        <f>H204</f>
        <v>36.5</v>
      </c>
      <c r="L204" s="42">
        <f>K204-F204</f>
        <v>2.5</v>
      </c>
      <c r="M204" s="42">
        <f>C204</f>
        <v>66.2</v>
      </c>
      <c r="N204" s="43"/>
      <c r="O204" s="42">
        <f t="shared" si="16"/>
        <v>2.5</v>
      </c>
      <c r="P204" s="42">
        <f>K204</f>
        <v>36.5</v>
      </c>
    </row>
    <row r="205" spans="1:16" ht="14.25">
      <c r="A205" s="29" t="s">
        <v>402</v>
      </c>
      <c r="B205" s="40">
        <v>204</v>
      </c>
      <c r="C205" s="41">
        <f>VLOOKUP(A205,площадь!A:B,2,0)</f>
        <v>44.4</v>
      </c>
      <c r="D205" s="41" t="str">
        <f>VLOOKUP(A205,'счетчики на 30.09.23 в 1с'!B:C,2,0)</f>
        <v>1745205 Отопление ЖП ФАКТ </v>
      </c>
      <c r="E205" s="41" t="str">
        <f>VLOOKUP(A205,'счетчики на 31.12.23 1с'!B:C,2,0)</f>
        <v>23-070911 Отопление</v>
      </c>
      <c r="F205" s="42">
        <f>VLOOKUP(A205,'счетчики на 30.09.23 в 1с'!B:D,3,0)</f>
        <v>6</v>
      </c>
      <c r="G205" s="42">
        <f>VLOOKUP(A205,'счетчики на 30.09.23 в 1с'!B:E,4,0)</f>
        <v>6</v>
      </c>
      <c r="H205" s="42">
        <f>VLOOKUP(A205,'ЛК с 01.09-31.12.23'!B:J,9,0)</f>
        <v>6</v>
      </c>
      <c r="I205" s="42" t="str">
        <f>VLOOKUP(A205,'ЛК с 01.09-31.12.23'!B:L,11,0)</f>
        <v>-</v>
      </c>
      <c r="J205" s="158">
        <v>0.724</v>
      </c>
      <c r="K205" s="158">
        <f>H205</f>
        <v>6</v>
      </c>
      <c r="L205" s="42">
        <f>K205-F205</f>
        <v>0</v>
      </c>
      <c r="M205" s="42">
        <f>C205</f>
        <v>44.4</v>
      </c>
      <c r="N205" s="43"/>
      <c r="O205" s="42">
        <f t="shared" si="16"/>
        <v>0</v>
      </c>
      <c r="P205" s="42">
        <f>K205</f>
        <v>6</v>
      </c>
    </row>
    <row r="206" spans="1:16" ht="14.25">
      <c r="A206" s="29" t="s">
        <v>406</v>
      </c>
      <c r="B206" s="40">
        <v>205</v>
      </c>
      <c r="C206" s="41">
        <f>VLOOKUP(A206,площадь!A:B,2,0)</f>
        <v>44.4</v>
      </c>
      <c r="D206" s="41" t="str">
        <f>VLOOKUP(A206,'счетчики на 30.09.23 в 1с'!B:C,2,0)</f>
        <v>1745359 Отопление ЖП ФАКТ </v>
      </c>
      <c r="E206" s="41" t="str">
        <f>VLOOKUP(A206,'счетчики на 31.12.23 1с'!B:C,2,0)</f>
        <v>1745359 Отопление ЖП ФАКТ </v>
      </c>
      <c r="F206" s="42">
        <f>VLOOKUP(A206,'счетчики на 30.09.23 в 1с'!B:D,3,0)</f>
        <v>0</v>
      </c>
      <c r="G206" s="42">
        <f>VLOOKUP(A206,'счетчики на 30.09.23 в 1с'!B:E,4,0)</f>
        <v>0</v>
      </c>
      <c r="H206" s="42" t="e">
        <f>VLOOKUP(A206,'ЛК с 01.09-31.12.23'!B:J,9,0)</f>
        <v>#N/A</v>
      </c>
      <c r="I206" s="42" t="e">
        <f>VLOOKUP(A206,'ЛК с 01.09-31.12.23'!B:L,11,0)</f>
        <v>#N/A</v>
      </c>
      <c r="J206" s="158">
        <v>12.264</v>
      </c>
      <c r="K206" s="158"/>
      <c r="L206" s="42"/>
      <c r="M206" s="42"/>
      <c r="N206" s="43">
        <f>C206*$N$228</f>
        <v>0.9724183084474827</v>
      </c>
      <c r="O206" s="42">
        <f t="shared" si="16"/>
        <v>0.9724183084474827</v>
      </c>
      <c r="P206" s="42">
        <v>0</v>
      </c>
    </row>
    <row r="207" spans="1:16" ht="14.25">
      <c r="A207" s="29" t="s">
        <v>408</v>
      </c>
      <c r="B207" s="40">
        <v>206</v>
      </c>
      <c r="C207" s="41">
        <f>VLOOKUP(A207,площадь!A:B,2,0)</f>
        <v>87.1</v>
      </c>
      <c r="D207" s="41" t="str">
        <f>VLOOKUP(A207,'счетчики на 30.09.23 в 1с'!B:C,2,0)</f>
        <v>21018035. Отопление ЖП ФАКТ</v>
      </c>
      <c r="E207" s="41" t="str">
        <f>VLOOKUP(A207,'счетчики на 31.12.23 1с'!B:C,2,0)</f>
        <v>21018035. Отопление ЖП ФАКТ</v>
      </c>
      <c r="F207" s="42">
        <f>VLOOKUP(A207,'счетчики на 30.09.23 в 1с'!B:D,3,0)</f>
        <v>8.934</v>
      </c>
      <c r="G207" s="42">
        <f>VLOOKUP(A207,'счетчики на 30.09.23 в 1с'!B:E,4,0)</f>
        <v>8.934</v>
      </c>
      <c r="H207" s="42">
        <f>VLOOKUP(A207,'ЛК с 01.09-31.12.23'!B:J,9,0)</f>
        <v>10.698</v>
      </c>
      <c r="I207" s="42">
        <f>VLOOKUP(A207,'ЛК с 01.09-31.12.23'!B:L,11,0)</f>
        <v>12.404</v>
      </c>
      <c r="J207" s="158">
        <v>12.664</v>
      </c>
      <c r="K207" s="158">
        <f>J207</f>
        <v>12.664</v>
      </c>
      <c r="L207" s="42">
        <f>K207-F207</f>
        <v>3.7300000000000004</v>
      </c>
      <c r="M207" s="42">
        <f>C207</f>
        <v>87.1</v>
      </c>
      <c r="N207" s="43"/>
      <c r="O207" s="42">
        <f t="shared" si="16"/>
        <v>3.7300000000000004</v>
      </c>
      <c r="P207" s="42">
        <f>K207</f>
        <v>12.664</v>
      </c>
    </row>
    <row r="208" spans="1:16" ht="14.25">
      <c r="A208" s="29" t="s">
        <v>416</v>
      </c>
      <c r="B208" s="40">
        <v>207</v>
      </c>
      <c r="C208" s="41">
        <f>VLOOKUP(A208,площадь!A:B,2,0)</f>
        <v>66.2</v>
      </c>
      <c r="D208" s="41"/>
      <c r="E208" s="41"/>
      <c r="F208" s="42"/>
      <c r="G208" s="42"/>
      <c r="H208" s="42"/>
      <c r="I208" s="42"/>
      <c r="J208" s="158"/>
      <c r="K208" s="158"/>
      <c r="L208" s="42"/>
      <c r="M208" s="42"/>
      <c r="N208" s="43">
        <f>C208*$N$228</f>
        <v>1.4498669373698954</v>
      </c>
      <c r="O208" s="42">
        <f t="shared" si="16"/>
        <v>1.4498669373698954</v>
      </c>
      <c r="P208" s="42">
        <v>0</v>
      </c>
    </row>
    <row r="209" spans="1:16" ht="14.25">
      <c r="A209" s="29" t="s">
        <v>48</v>
      </c>
      <c r="B209" s="40">
        <v>208</v>
      </c>
      <c r="C209" s="41">
        <f>VLOOKUP(A209,площадь!A:B,2,0)</f>
        <v>44.4</v>
      </c>
      <c r="D209" s="41" t="str">
        <f>VLOOKUP(A209,'счетчики на 30.09.23 в 1с'!B:C,2,0)</f>
        <v>1766688 Отопление ЖП ФАКТ </v>
      </c>
      <c r="E209" s="41" t="str">
        <f>VLOOKUP(A209,'счетчики на 31.12.23 1с'!B:C,2,0)</f>
        <v>032304 Отопление</v>
      </c>
      <c r="F209" s="42">
        <v>22</v>
      </c>
      <c r="G209" s="42">
        <f>VLOOKUP(A209,'счетчики на 30.09.23 в 1с'!B:E,4,0)</f>
        <v>0</v>
      </c>
      <c r="H209" s="42">
        <v>23.008</v>
      </c>
      <c r="I209" s="42">
        <f>VLOOKUP(A209,'ЛК с 01.09-31.12.23'!B:L,11,0)</f>
        <v>0.001</v>
      </c>
      <c r="J209" s="158">
        <v>22.777</v>
      </c>
      <c r="K209" s="158">
        <f>H209</f>
        <v>23.008</v>
      </c>
      <c r="L209" s="42">
        <f>K209-F209</f>
        <v>1.0079999999999991</v>
      </c>
      <c r="M209" s="42">
        <f>C209</f>
        <v>44.4</v>
      </c>
      <c r="N209" s="43"/>
      <c r="O209" s="42">
        <f t="shared" si="16"/>
        <v>1.0079999999999991</v>
      </c>
      <c r="P209" s="42">
        <f>K209</f>
        <v>23.008</v>
      </c>
    </row>
    <row r="210" spans="1:16" ht="14.25">
      <c r="A210" s="29" t="s">
        <v>50</v>
      </c>
      <c r="B210" s="40">
        <v>209</v>
      </c>
      <c r="C210" s="41">
        <f>VLOOKUP(A210,площадь!A:B,2,0)</f>
        <v>44.4</v>
      </c>
      <c r="D210" s="41" t="str">
        <f>VLOOKUP(A210,'счетчики на 30.09.23 в 1с'!B:C,2,0)</f>
        <v>1745313 Отопление ЖП ФАКТ </v>
      </c>
      <c r="E210" s="41" t="str">
        <f>VLOOKUP(A210,'счетчики на 31.12.23 1с'!B:C,2,0)</f>
        <v>1745313 Отопление ЖП ФАКТ </v>
      </c>
      <c r="F210" s="42">
        <f>VLOOKUP(A210,'счетчики на 30.09.23 в 1с'!B:D,3,0)</f>
        <v>31</v>
      </c>
      <c r="G210" s="42">
        <f>VLOOKUP(A210,'счетчики на 30.09.23 в 1с'!B:E,4,0)</f>
        <v>32</v>
      </c>
      <c r="H210" s="42" t="str">
        <f>VLOOKUP(A210,'ЛК с 01.09-31.12.23'!B:J,9,0)</f>
        <v>-</v>
      </c>
      <c r="I210" s="42">
        <v>33</v>
      </c>
      <c r="J210" s="158">
        <v>25.102</v>
      </c>
      <c r="K210" s="158"/>
      <c r="L210" s="42"/>
      <c r="M210" s="42"/>
      <c r="N210" s="43">
        <f>C210*$N$228</f>
        <v>0.9724183084474827</v>
      </c>
      <c r="O210" s="42">
        <f t="shared" si="16"/>
        <v>0.9724183084474827</v>
      </c>
      <c r="P210" s="42">
        <v>0</v>
      </c>
    </row>
    <row r="211" spans="1:16" ht="14.25">
      <c r="A211" s="29" t="s">
        <v>51</v>
      </c>
      <c r="B211" s="40">
        <v>210</v>
      </c>
      <c r="C211" s="41">
        <f>VLOOKUP(A211,площадь!A:B,2,0)</f>
        <v>87.1</v>
      </c>
      <c r="D211" s="41" t="str">
        <f>VLOOKUP(A211,'счетчики на 30.09.23 в 1с'!B:C,2,0)</f>
        <v>1745297 Отопление ЖП ФАКТ </v>
      </c>
      <c r="E211" s="41" t="str">
        <f>VLOOKUP(A211,'счетчики на 31.12.23 1с'!B:C,2,0)</f>
        <v>23-070920 Отопление</v>
      </c>
      <c r="F211" s="42">
        <v>35.55</v>
      </c>
      <c r="G211" s="42">
        <f>VLOOKUP(A211,'счетчики на 30.09.23 в 1с'!B:E,4,0)</f>
        <v>35.73</v>
      </c>
      <c r="H211" s="42">
        <f>VLOOKUP(A211,'ЛК с 01.09-31.12.23'!B:J,9,0)</f>
        <v>35.825</v>
      </c>
      <c r="I211" s="42" t="str">
        <f>VLOOKUP(A211,'ЛК с 01.09-31.12.23'!B:L,11,0)</f>
        <v>-</v>
      </c>
      <c r="J211" s="158">
        <v>0.861</v>
      </c>
      <c r="K211" s="158">
        <f>H211</f>
        <v>35.825</v>
      </c>
      <c r="L211" s="42">
        <f>K211-F211</f>
        <v>0.2750000000000057</v>
      </c>
      <c r="M211" s="42">
        <f>C211</f>
        <v>87.1</v>
      </c>
      <c r="N211" s="43"/>
      <c r="O211" s="42">
        <f t="shared" si="16"/>
        <v>0.2750000000000057</v>
      </c>
      <c r="P211" s="42">
        <f>K211</f>
        <v>35.825</v>
      </c>
    </row>
    <row r="212" spans="1:16" ht="14.25">
      <c r="A212" s="29" t="s">
        <v>432</v>
      </c>
      <c r="B212" s="40">
        <v>211</v>
      </c>
      <c r="C212" s="41">
        <f>VLOOKUP(A212,площадь!A:B,2,0)</f>
        <v>66.2</v>
      </c>
      <c r="D212" s="41"/>
      <c r="E212" s="41"/>
      <c r="F212" s="42"/>
      <c r="G212" s="42"/>
      <c r="H212" s="42"/>
      <c r="I212" s="42"/>
      <c r="J212" s="158"/>
      <c r="K212" s="158"/>
      <c r="L212" s="42"/>
      <c r="M212" s="42"/>
      <c r="N212" s="43">
        <f aca="true" t="shared" si="17" ref="N212:N220">C212*$N$228</f>
        <v>1.4498669373698954</v>
      </c>
      <c r="O212" s="42">
        <f t="shared" si="16"/>
        <v>1.4498669373698954</v>
      </c>
      <c r="P212" s="42">
        <v>0</v>
      </c>
    </row>
    <row r="213" spans="1:16" ht="14.25">
      <c r="A213" s="29" t="s">
        <v>434</v>
      </c>
      <c r="B213" s="40">
        <v>212</v>
      </c>
      <c r="C213" s="41">
        <f>VLOOKUP(A213,площадь!A:B,2,0)</f>
        <v>44.4</v>
      </c>
      <c r="D213" s="41"/>
      <c r="E213" s="41"/>
      <c r="F213" s="42"/>
      <c r="G213" s="42"/>
      <c r="H213" s="42"/>
      <c r="I213" s="42"/>
      <c r="J213" s="158"/>
      <c r="K213" s="158"/>
      <c r="L213" s="42"/>
      <c r="M213" s="42"/>
      <c r="N213" s="43">
        <f t="shared" si="17"/>
        <v>0.9724183084474827</v>
      </c>
      <c r="O213" s="42">
        <f t="shared" si="16"/>
        <v>0.9724183084474827</v>
      </c>
      <c r="P213" s="42">
        <v>0</v>
      </c>
    </row>
    <row r="214" spans="1:16" ht="14.25">
      <c r="A214" s="29" t="s">
        <v>436</v>
      </c>
      <c r="B214" s="40">
        <v>213</v>
      </c>
      <c r="C214" s="41">
        <f>VLOOKUP(A214,площадь!A:B,2,0)</f>
        <v>44.4</v>
      </c>
      <c r="D214" s="41"/>
      <c r="E214" s="41"/>
      <c r="F214" s="42"/>
      <c r="G214" s="42"/>
      <c r="H214" s="42"/>
      <c r="I214" s="42"/>
      <c r="J214" s="158"/>
      <c r="K214" s="158"/>
      <c r="L214" s="42"/>
      <c r="M214" s="42"/>
      <c r="N214" s="43">
        <f t="shared" si="17"/>
        <v>0.9724183084474827</v>
      </c>
      <c r="O214" s="42">
        <f t="shared" si="16"/>
        <v>0.9724183084474827</v>
      </c>
      <c r="P214" s="42">
        <v>0</v>
      </c>
    </row>
    <row r="215" spans="1:16" ht="14.25">
      <c r="A215" s="29" t="s">
        <v>52</v>
      </c>
      <c r="B215" s="40">
        <v>214</v>
      </c>
      <c r="C215" s="41">
        <f>VLOOKUP(A215,площадь!A:B,2,0)</f>
        <v>87.1</v>
      </c>
      <c r="D215" s="41"/>
      <c r="E215" s="41"/>
      <c r="F215" s="42"/>
      <c r="G215" s="42"/>
      <c r="H215" s="42"/>
      <c r="I215" s="42"/>
      <c r="J215" s="158"/>
      <c r="K215" s="158"/>
      <c r="L215" s="42"/>
      <c r="M215" s="42"/>
      <c r="N215" s="43">
        <f t="shared" si="17"/>
        <v>1.9076043843643185</v>
      </c>
      <c r="O215" s="42">
        <f t="shared" si="16"/>
        <v>1.9076043843643185</v>
      </c>
      <c r="P215" s="42">
        <v>0</v>
      </c>
    </row>
    <row r="216" spans="1:16" ht="14.25">
      <c r="A216" s="29" t="s">
        <v>53</v>
      </c>
      <c r="B216" s="40">
        <v>215</v>
      </c>
      <c r="C216" s="41">
        <f>VLOOKUP(A216,площадь!A:B,2,0)</f>
        <v>66.2</v>
      </c>
      <c r="D216" s="41"/>
      <c r="E216" s="41"/>
      <c r="F216" s="42"/>
      <c r="G216" s="42"/>
      <c r="H216" s="42"/>
      <c r="I216" s="42"/>
      <c r="J216" s="158"/>
      <c r="K216" s="158"/>
      <c r="L216" s="42"/>
      <c r="M216" s="42"/>
      <c r="N216" s="43">
        <f t="shared" si="17"/>
        <v>1.4498669373698954</v>
      </c>
      <c r="O216" s="42">
        <f t="shared" si="16"/>
        <v>1.4498669373698954</v>
      </c>
      <c r="P216" s="42">
        <v>0</v>
      </c>
    </row>
    <row r="217" spans="1:16" ht="14.25">
      <c r="A217" s="29" t="s">
        <v>438</v>
      </c>
      <c r="B217" s="40">
        <v>216</v>
      </c>
      <c r="C217" s="41">
        <f>VLOOKUP(A217,площадь!A:B,2,0)</f>
        <v>44.4</v>
      </c>
      <c r="D217" s="41"/>
      <c r="E217" s="41"/>
      <c r="F217" s="42"/>
      <c r="G217" s="42"/>
      <c r="H217" s="42"/>
      <c r="I217" s="42"/>
      <c r="J217" s="158"/>
      <c r="K217" s="158"/>
      <c r="L217" s="42"/>
      <c r="M217" s="42"/>
      <c r="N217" s="43">
        <f t="shared" si="17"/>
        <v>0.9724183084474827</v>
      </c>
      <c r="O217" s="42">
        <f t="shared" si="16"/>
        <v>0.9724183084474827</v>
      </c>
      <c r="P217" s="42">
        <v>0</v>
      </c>
    </row>
    <row r="218" spans="1:16" ht="14.25">
      <c r="A218" s="29" t="s">
        <v>54</v>
      </c>
      <c r="B218" s="40">
        <v>217</v>
      </c>
      <c r="C218" s="41">
        <f>VLOOKUP(A218,площадь!A:B,2,0)</f>
        <v>44.4</v>
      </c>
      <c r="D218" s="41"/>
      <c r="E218" s="41"/>
      <c r="F218" s="42"/>
      <c r="G218" s="42"/>
      <c r="H218" s="42"/>
      <c r="I218" s="42"/>
      <c r="J218" s="158"/>
      <c r="K218" s="158"/>
      <c r="L218" s="42"/>
      <c r="M218" s="42"/>
      <c r="N218" s="43">
        <f t="shared" si="17"/>
        <v>0.9724183084474827</v>
      </c>
      <c r="O218" s="42">
        <f t="shared" si="16"/>
        <v>0.9724183084474827</v>
      </c>
      <c r="P218" s="42">
        <v>0</v>
      </c>
    </row>
    <row r="219" spans="1:16" ht="14.25">
      <c r="A219" s="29" t="s">
        <v>55</v>
      </c>
      <c r="B219" s="40">
        <v>218</v>
      </c>
      <c r="C219" s="41">
        <f>VLOOKUP(A219,площадь!A:B,2,0)</f>
        <v>87.1</v>
      </c>
      <c r="D219" s="41"/>
      <c r="E219" s="41"/>
      <c r="F219" s="42"/>
      <c r="G219" s="42"/>
      <c r="H219" s="42"/>
      <c r="I219" s="42"/>
      <c r="J219" s="158"/>
      <c r="K219" s="158"/>
      <c r="L219" s="42"/>
      <c r="M219" s="42"/>
      <c r="N219" s="43">
        <f t="shared" si="17"/>
        <v>1.9076043843643185</v>
      </c>
      <c r="O219" s="42">
        <f t="shared" si="16"/>
        <v>1.9076043843643185</v>
      </c>
      <c r="P219" s="42">
        <v>0</v>
      </c>
    </row>
    <row r="220" spans="1:16" ht="14.25">
      <c r="A220" s="29" t="s">
        <v>440</v>
      </c>
      <c r="B220" s="40">
        <v>219</v>
      </c>
      <c r="C220" s="41">
        <f>VLOOKUP(A220,площадь!A:B,2,0)</f>
        <v>66.2</v>
      </c>
      <c r="D220" s="41"/>
      <c r="E220" s="41"/>
      <c r="F220" s="42"/>
      <c r="G220" s="42"/>
      <c r="H220" s="42"/>
      <c r="I220" s="42"/>
      <c r="J220" s="158"/>
      <c r="K220" s="158"/>
      <c r="L220" s="42"/>
      <c r="M220" s="42"/>
      <c r="N220" s="43">
        <f t="shared" si="17"/>
        <v>1.4498669373698954</v>
      </c>
      <c r="O220" s="42">
        <f t="shared" si="16"/>
        <v>1.4498669373698954</v>
      </c>
      <c r="P220" s="42">
        <v>0</v>
      </c>
    </row>
    <row r="221" spans="1:16" ht="14.25">
      <c r="A221" s="29" t="s">
        <v>442</v>
      </c>
      <c r="B221" s="40">
        <v>220</v>
      </c>
      <c r="C221" s="41">
        <f>VLOOKUP(A221,площадь!A:B,2,0)</f>
        <v>44.4</v>
      </c>
      <c r="D221" s="41" t="str">
        <f>VLOOKUP(A221,'счетчики на 30.09.23 в 1с'!B:C,2,0)</f>
        <v>4519602 Отопление ЖП ФАКТ </v>
      </c>
      <c r="E221" s="41" t="str">
        <f>VLOOKUP(A221,'счетчики на 31.12.23 1с'!B:C,2,0)</f>
        <v>4519602 Отопление ЖП ФАКТ </v>
      </c>
      <c r="F221" s="42">
        <f>VLOOKUP(A221,'счетчики на 30.09.23 в 1с'!B:D,3,0)</f>
        <v>0</v>
      </c>
      <c r="G221" s="42">
        <f>VLOOKUP(A221,'счетчики на 30.09.23 в 1с'!B:E,4,0)</f>
        <v>0</v>
      </c>
      <c r="H221" s="42" t="e">
        <f>VLOOKUP(A221,'ЛК с 01.09-31.12.23'!B:J,9,0)</f>
        <v>#N/A</v>
      </c>
      <c r="I221" s="42" t="e">
        <f>VLOOKUP(A221,'ЛК с 01.09-31.12.23'!B:L,11,0)</f>
        <v>#N/A</v>
      </c>
      <c r="J221" s="158">
        <v>0.6195</v>
      </c>
      <c r="K221" s="158">
        <f>J221</f>
        <v>0.6195</v>
      </c>
      <c r="L221" s="42">
        <f>K221-F221</f>
        <v>0.6195</v>
      </c>
      <c r="M221" s="42">
        <f>C221</f>
        <v>44.4</v>
      </c>
      <c r="N221" s="43"/>
      <c r="O221" s="42">
        <f t="shared" si="16"/>
        <v>0.6195</v>
      </c>
      <c r="P221" s="42">
        <f>K221</f>
        <v>0.6195</v>
      </c>
    </row>
    <row r="222" spans="1:16" ht="14.25">
      <c r="A222" s="29" t="s">
        <v>56</v>
      </c>
      <c r="B222" s="40">
        <v>221</v>
      </c>
      <c r="C222" s="41">
        <f>VLOOKUP(A222,площадь!A:B,2,0)</f>
        <v>44.4</v>
      </c>
      <c r="D222" s="41"/>
      <c r="E222" s="41"/>
      <c r="F222" s="42"/>
      <c r="G222" s="42"/>
      <c r="H222" s="42"/>
      <c r="I222" s="42"/>
      <c r="J222" s="158"/>
      <c r="K222" s="158"/>
      <c r="L222" s="42"/>
      <c r="M222" s="42"/>
      <c r="N222" s="43">
        <f>C222*$N$228</f>
        <v>0.9724183084474827</v>
      </c>
      <c r="O222" s="42">
        <f t="shared" si="16"/>
        <v>0.9724183084474827</v>
      </c>
      <c r="P222" s="42">
        <v>0</v>
      </c>
    </row>
    <row r="223" spans="1:16" ht="14.25">
      <c r="A223" s="29" t="s">
        <v>57</v>
      </c>
      <c r="B223" s="40">
        <v>222</v>
      </c>
      <c r="C223" s="41">
        <f>VLOOKUP(A223,площадь!A:B,2,0)</f>
        <v>87.1</v>
      </c>
      <c r="D223" s="41"/>
      <c r="E223" s="41"/>
      <c r="F223" s="42"/>
      <c r="G223" s="42"/>
      <c r="H223" s="42"/>
      <c r="I223" s="42"/>
      <c r="J223" s="158"/>
      <c r="K223" s="158"/>
      <c r="L223" s="42"/>
      <c r="M223" s="42"/>
      <c r="N223" s="43">
        <f>C223*$N$228</f>
        <v>1.9076043843643185</v>
      </c>
      <c r="O223" s="42">
        <f t="shared" si="16"/>
        <v>1.9076043843643185</v>
      </c>
      <c r="P223" s="42">
        <v>0</v>
      </c>
    </row>
    <row r="224" spans="1:16" ht="14.25">
      <c r="A224" s="29" t="s">
        <v>58</v>
      </c>
      <c r="B224" s="40">
        <v>223</v>
      </c>
      <c r="C224" s="41">
        <f>VLOOKUP(A224,площадь!A:B,2,0)</f>
        <v>66.2</v>
      </c>
      <c r="D224" s="41" t="str">
        <f>VLOOKUP(A224,'счетчики на 30.09.23 в 1с'!B:C,2,0)</f>
        <v>22085450 Отопление ЖП ФАКТ</v>
      </c>
      <c r="E224" s="41" t="str">
        <f>VLOOKUP(A224,'счетчики на 31.12.23 1с'!B:C,2,0)</f>
        <v>22085450 Отопление ЖП ФАКТ</v>
      </c>
      <c r="F224" s="42">
        <f>VLOOKUP(A224,'счетчики на 30.09.23 в 1с'!B:D,3,0)</f>
        <v>0</v>
      </c>
      <c r="G224" s="42">
        <f>VLOOKUP(A224,'счетчики на 30.09.23 в 1с'!B:E,4,0)</f>
        <v>0</v>
      </c>
      <c r="H224" s="42" t="str">
        <f>VLOOKUP(A224,'ЛК с 01.09-31.12.23'!B:J,9,0)</f>
        <v>-</v>
      </c>
      <c r="I224" s="42">
        <f>VLOOKUP(A224,'ЛК с 01.09-31.12.23'!B:L,11,0)</f>
        <v>3.855</v>
      </c>
      <c r="J224" s="158">
        <v>3.95</v>
      </c>
      <c r="K224" s="158"/>
      <c r="L224" s="42"/>
      <c r="M224" s="42"/>
      <c r="N224" s="43">
        <f>C224*$N$228</f>
        <v>1.4498669373698954</v>
      </c>
      <c r="O224" s="42">
        <f t="shared" si="16"/>
        <v>1.4498669373698954</v>
      </c>
      <c r="P224" s="42">
        <v>0</v>
      </c>
    </row>
    <row r="225" spans="1:16" ht="14.25">
      <c r="A225" s="29" t="s">
        <v>59</v>
      </c>
      <c r="B225" s="40">
        <v>224</v>
      </c>
      <c r="C225" s="41">
        <f>VLOOKUP(A225,площадь!A:B,2,0)</f>
        <v>44.4</v>
      </c>
      <c r="D225" s="41" t="str">
        <f>VLOOKUP(A225,'счетчики на 30.09.23 в 1с'!B:C,2,0)</f>
        <v>21113586 Отопление ЖП ФАКТ </v>
      </c>
      <c r="E225" s="41" t="str">
        <f>VLOOKUP(A225,'счетчики на 31.12.23 1с'!B:C,2,0)</f>
        <v>21113586 Отопление ЖП ФАКТ </v>
      </c>
      <c r="F225" s="42">
        <f>VLOOKUP(A225,'счетчики на 30.09.23 в 1с'!B:D,3,0)</f>
        <v>5.341</v>
      </c>
      <c r="G225" s="42">
        <f>VLOOKUP(A225,'счетчики на 30.09.23 в 1с'!B:E,4,0)</f>
        <v>0</v>
      </c>
      <c r="H225" s="42" t="str">
        <f>VLOOKUP(A225,'ЛК с 01.09-31.12.23'!B:J,9,0)</f>
        <v>-</v>
      </c>
      <c r="I225" s="42" t="str">
        <f>VLOOKUP(A225,'ЛК с 01.09-31.12.23'!B:L,11,0)</f>
        <v>-</v>
      </c>
      <c r="J225" s="158">
        <v>6.378</v>
      </c>
      <c r="K225" s="158">
        <f>J225</f>
        <v>6.378</v>
      </c>
      <c r="L225" s="42">
        <f>K225-F225</f>
        <v>1.037</v>
      </c>
      <c r="M225" s="42">
        <f>C225</f>
        <v>44.4</v>
      </c>
      <c r="N225" s="43"/>
      <c r="O225" s="42">
        <f t="shared" si="16"/>
        <v>1.037</v>
      </c>
      <c r="P225" s="42">
        <f>K225</f>
        <v>6.378</v>
      </c>
    </row>
    <row r="226" spans="1:16" ht="14.25">
      <c r="A226" s="29" t="s">
        <v>60</v>
      </c>
      <c r="B226" s="40">
        <v>225</v>
      </c>
      <c r="C226" s="41">
        <f>VLOOKUP(A226,площадь!A:B,2,0)</f>
        <v>44.4</v>
      </c>
      <c r="D226" s="41" t="str">
        <f>VLOOKUP(A226,'счетчики на 30.09.23 в 1с'!B:C,2,0)</f>
        <v>1754978 Отопление ЖП ФАКТ </v>
      </c>
      <c r="E226" s="41" t="str">
        <f>VLOOKUP(A226,'счетчики на 31.12.23 1с'!B:C,2,0)</f>
        <v>1754978 Отопление ЖП ФАКТ </v>
      </c>
      <c r="F226" s="42">
        <f>VLOOKUP(A226,'счетчики на 30.09.23 в 1с'!B:D,3,0)</f>
        <v>38</v>
      </c>
      <c r="G226" s="42">
        <f>VLOOKUP(A226,'счетчики на 30.09.23 в 1с'!B:E,4,0)</f>
        <v>39</v>
      </c>
      <c r="H226" s="42">
        <f>VLOOKUP(A226,'ЛК с 01.09-31.12.23'!B:J,9,0)</f>
        <v>33.363</v>
      </c>
      <c r="I226" s="42">
        <f>VLOOKUP(A226,'ЛК с 01.09-31.12.23'!B:L,11,0)</f>
        <v>34</v>
      </c>
      <c r="J226" s="158">
        <v>34.036</v>
      </c>
      <c r="K226" s="158"/>
      <c r="L226" s="42"/>
      <c r="M226" s="42"/>
      <c r="N226" s="43">
        <f>C226*$N$228</f>
        <v>0.9724183084474827</v>
      </c>
      <c r="O226" s="42">
        <f t="shared" si="16"/>
        <v>0.9724183084474827</v>
      </c>
      <c r="P226" s="42">
        <v>0</v>
      </c>
    </row>
    <row r="227" spans="1:16" ht="14.25">
      <c r="A227" s="29" t="s">
        <v>61</v>
      </c>
      <c r="B227" s="40">
        <v>226</v>
      </c>
      <c r="C227" s="41">
        <f>VLOOKUP(A227,площадь!A:B,2,0)</f>
        <v>87.1</v>
      </c>
      <c r="D227" s="41" t="str">
        <f>VLOOKUP(A227,'счетчики на 30.09.23 в 1с'!B:C,2,0)</f>
        <v>1766598 Отопление ЖП ФАКТ </v>
      </c>
      <c r="E227" s="41" t="str">
        <f>VLOOKUP(A227,'счетчики на 31.12.23 1с'!B:C,2,0)</f>
        <v>1766598 Отопление ЖП ФАКТ </v>
      </c>
      <c r="F227" s="42"/>
      <c r="G227" s="42"/>
      <c r="H227" s="42"/>
      <c r="I227" s="42"/>
      <c r="J227" s="158"/>
      <c r="K227" s="158"/>
      <c r="L227" s="42"/>
      <c r="M227" s="42"/>
      <c r="N227" s="43">
        <f>C227*$N$228</f>
        <v>1.9076043843643185</v>
      </c>
      <c r="O227" s="42">
        <f t="shared" si="16"/>
        <v>1.9076043843643185</v>
      </c>
      <c r="P227" s="42">
        <v>0</v>
      </c>
    </row>
    <row r="228" spans="2:16" ht="14.25">
      <c r="B228" s="36"/>
      <c r="C228" s="36">
        <f>SUM(C2:C227)</f>
        <v>13285.499999999989</v>
      </c>
      <c r="D228" s="36"/>
      <c r="E228" s="36"/>
      <c r="F228" s="36"/>
      <c r="G228" s="36"/>
      <c r="H228" s="36"/>
      <c r="I228" s="36"/>
      <c r="J228" s="36"/>
      <c r="K228" s="36"/>
      <c r="L228" s="160">
        <f>SUM(L2:L227)</f>
        <v>85.2202</v>
      </c>
      <c r="M228" s="160">
        <f>SUM(M2:M227)</f>
        <v>3891.1000000000004</v>
      </c>
      <c r="N228" s="161">
        <f>L228/M228</f>
        <v>0.02190131325332168</v>
      </c>
      <c r="O228" s="160">
        <f>SUM(O2:O227)</f>
        <v>290.96989722700533</v>
      </c>
      <c r="P228" s="36"/>
    </row>
    <row r="229" spans="2:16" ht="14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4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4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ht="14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ht="14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ht="14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ht="14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</sheetData>
  <sheetProtection/>
  <autoFilter ref="A1:P228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0">
      <selection activeCell="C23" sqref="C23"/>
    </sheetView>
  </sheetViews>
  <sheetFormatPr defaultColWidth="9.140625" defaultRowHeight="15"/>
  <cols>
    <col min="1" max="1" width="49.7109375" style="149" customWidth="1"/>
    <col min="2" max="2" width="10.7109375" style="0" customWidth="1"/>
    <col min="3" max="3" width="30.7109375" style="0" customWidth="1"/>
  </cols>
  <sheetData>
    <row r="1" spans="1:8" ht="15">
      <c r="A1" s="151" t="s">
        <v>791</v>
      </c>
      <c r="B1" s="152"/>
      <c r="C1" s="152"/>
      <c r="D1" s="152"/>
      <c r="E1" s="152"/>
      <c r="F1" s="152"/>
      <c r="G1" s="152"/>
      <c r="H1" s="152"/>
    </row>
    <row r="2" spans="1:8" ht="14.25" customHeight="1">
      <c r="A2" s="155" t="s">
        <v>816</v>
      </c>
      <c r="B2" s="155"/>
      <c r="C2" s="155"/>
      <c r="D2" s="155"/>
      <c r="E2" s="155"/>
      <c r="F2" s="155"/>
      <c r="G2" s="155"/>
      <c r="H2" s="155"/>
    </row>
    <row r="3" spans="1:8" ht="14.25">
      <c r="A3" s="152"/>
      <c r="B3" s="152"/>
      <c r="C3" s="152"/>
      <c r="D3" s="152"/>
      <c r="E3" s="152"/>
      <c r="F3" s="152"/>
      <c r="G3" s="152"/>
      <c r="H3" s="152"/>
    </row>
    <row r="4" spans="1:8" ht="14.25">
      <c r="A4" s="153" t="s">
        <v>612</v>
      </c>
      <c r="B4" s="153" t="s">
        <v>468</v>
      </c>
      <c r="C4" s="153" t="s">
        <v>793</v>
      </c>
      <c r="D4" s="152"/>
      <c r="E4" s="152"/>
      <c r="F4" s="152"/>
      <c r="G4" s="152"/>
      <c r="H4" s="152"/>
    </row>
    <row r="5" spans="1:8" ht="14.25">
      <c r="A5" s="154" t="s">
        <v>588</v>
      </c>
      <c r="B5" s="154" t="s">
        <v>218</v>
      </c>
      <c r="C5" s="154" t="s">
        <v>553</v>
      </c>
      <c r="D5" s="152"/>
      <c r="E5" s="152"/>
      <c r="F5" s="152"/>
      <c r="G5" s="152"/>
      <c r="H5" s="152"/>
    </row>
    <row r="6" spans="1:8" ht="14.25">
      <c r="A6" s="154" t="s">
        <v>588</v>
      </c>
      <c r="B6" s="154" t="s">
        <v>16</v>
      </c>
      <c r="C6" s="154" t="s">
        <v>521</v>
      </c>
      <c r="D6" s="152"/>
      <c r="E6" s="152"/>
      <c r="F6" s="152"/>
      <c r="G6" s="152"/>
      <c r="H6" s="152"/>
    </row>
    <row r="7" spans="1:8" ht="14.25">
      <c r="A7" s="154" t="s">
        <v>588</v>
      </c>
      <c r="B7" s="154" t="s">
        <v>50</v>
      </c>
      <c r="C7" s="154" t="s">
        <v>529</v>
      </c>
      <c r="D7" s="152"/>
      <c r="E7" s="152"/>
      <c r="F7" s="152"/>
      <c r="G7" s="152"/>
      <c r="H7" s="152"/>
    </row>
    <row r="8" spans="1:8" ht="14.25">
      <c r="A8" s="154" t="s">
        <v>588</v>
      </c>
      <c r="B8" s="154" t="s">
        <v>315</v>
      </c>
      <c r="C8" s="154" t="s">
        <v>580</v>
      </c>
      <c r="D8" s="152"/>
      <c r="E8" s="152"/>
      <c r="F8" s="152"/>
      <c r="G8" s="152"/>
      <c r="H8" s="152"/>
    </row>
    <row r="9" spans="1:8" ht="14.25">
      <c r="A9" s="154" t="s">
        <v>588</v>
      </c>
      <c r="B9" s="154" t="s">
        <v>328</v>
      </c>
      <c r="C9" s="154" t="s">
        <v>475</v>
      </c>
      <c r="D9" s="152"/>
      <c r="E9" s="152"/>
      <c r="F9" s="152"/>
      <c r="G9" s="152"/>
      <c r="H9" s="152"/>
    </row>
    <row r="10" spans="1:8" ht="14.25">
      <c r="A10" s="154" t="s">
        <v>588</v>
      </c>
      <c r="B10" s="154" t="s">
        <v>291</v>
      </c>
      <c r="C10" s="154" t="s">
        <v>470</v>
      </c>
      <c r="D10" s="152"/>
      <c r="E10" s="152"/>
      <c r="F10" s="152"/>
      <c r="G10" s="152"/>
      <c r="H10" s="152"/>
    </row>
    <row r="11" spans="1:8" ht="14.25">
      <c r="A11" s="154" t="s">
        <v>588</v>
      </c>
      <c r="B11" s="154" t="s">
        <v>232</v>
      </c>
      <c r="C11" s="154" t="s">
        <v>539</v>
      </c>
      <c r="D11" s="152"/>
      <c r="E11" s="152"/>
      <c r="F11" s="152"/>
      <c r="G11" s="152"/>
      <c r="H11" s="152"/>
    </row>
    <row r="12" spans="1:8" ht="14.25">
      <c r="A12" s="154" t="s">
        <v>588</v>
      </c>
      <c r="B12" s="154" t="s">
        <v>336</v>
      </c>
      <c r="C12" s="154" t="s">
        <v>496</v>
      </c>
      <c r="D12" s="152"/>
      <c r="E12" s="152"/>
      <c r="F12" s="152"/>
      <c r="G12" s="152"/>
      <c r="H12" s="152"/>
    </row>
    <row r="13" spans="1:8" ht="14.25">
      <c r="A13" s="154" t="s">
        <v>588</v>
      </c>
      <c r="B13" s="154" t="s">
        <v>410</v>
      </c>
      <c r="C13" s="154" t="s">
        <v>512</v>
      </c>
      <c r="D13" s="152"/>
      <c r="E13" s="152"/>
      <c r="F13" s="152"/>
      <c r="G13" s="152"/>
      <c r="H13" s="152"/>
    </row>
    <row r="14" spans="1:8" ht="14.25">
      <c r="A14" s="154" t="s">
        <v>588</v>
      </c>
      <c r="B14" s="154" t="s">
        <v>58</v>
      </c>
      <c r="C14" s="154" t="s">
        <v>812</v>
      </c>
      <c r="D14" s="152"/>
      <c r="E14" s="152"/>
      <c r="F14" s="152"/>
      <c r="G14" s="152"/>
      <c r="H14" s="152"/>
    </row>
    <row r="15" spans="1:8" ht="14.25">
      <c r="A15" s="154" t="s">
        <v>588</v>
      </c>
      <c r="B15" s="154" t="s">
        <v>366</v>
      </c>
      <c r="C15" s="154" t="s">
        <v>502</v>
      </c>
      <c r="D15" s="152"/>
      <c r="E15" s="152"/>
      <c r="F15" s="152"/>
      <c r="G15" s="152"/>
      <c r="H15" s="152"/>
    </row>
    <row r="16" spans="1:8" ht="14.25">
      <c r="A16" s="154" t="s">
        <v>588</v>
      </c>
      <c r="B16" s="154" t="s">
        <v>59</v>
      </c>
      <c r="C16" s="154" t="s">
        <v>534</v>
      </c>
      <c r="D16" s="152"/>
      <c r="E16" s="152"/>
      <c r="F16" s="152"/>
      <c r="G16" s="152"/>
      <c r="H16" s="152"/>
    </row>
    <row r="17" spans="1:8" ht="14.25">
      <c r="A17" s="154" t="s">
        <v>588</v>
      </c>
      <c r="B17" s="154" t="s">
        <v>128</v>
      </c>
      <c r="C17" s="154" t="s">
        <v>795</v>
      </c>
      <c r="D17" s="152"/>
      <c r="E17" s="152"/>
      <c r="F17" s="152"/>
      <c r="G17" s="152"/>
      <c r="H17" s="152"/>
    </row>
    <row r="18" spans="1:8" ht="14.25">
      <c r="A18" s="154" t="s">
        <v>588</v>
      </c>
      <c r="B18" s="154" t="s">
        <v>305</v>
      </c>
      <c r="C18" s="154" t="s">
        <v>559</v>
      </c>
      <c r="D18" s="152"/>
      <c r="E18" s="152"/>
      <c r="F18" s="152"/>
      <c r="G18" s="152"/>
      <c r="H18" s="152"/>
    </row>
    <row r="19" spans="1:8" ht="14.25">
      <c r="A19" s="154" t="s">
        <v>588</v>
      </c>
      <c r="B19" s="154" t="s">
        <v>183</v>
      </c>
      <c r="C19" s="154" t="s">
        <v>579</v>
      </c>
      <c r="D19" s="152"/>
      <c r="E19" s="152"/>
      <c r="F19" s="152"/>
      <c r="G19" s="152"/>
      <c r="H19" s="152"/>
    </row>
    <row r="20" spans="1:8" ht="14.25">
      <c r="A20" s="154" t="s">
        <v>588</v>
      </c>
      <c r="B20" s="154" t="s">
        <v>29</v>
      </c>
      <c r="C20" s="154" t="s">
        <v>817</v>
      </c>
      <c r="D20" s="152"/>
      <c r="E20" s="152"/>
      <c r="F20" s="152"/>
      <c r="G20" s="152"/>
      <c r="H20" s="152"/>
    </row>
    <row r="21" spans="1:8" ht="14.25">
      <c r="A21" s="154" t="s">
        <v>588</v>
      </c>
      <c r="B21" s="154" t="s">
        <v>348</v>
      </c>
      <c r="C21" s="154" t="s">
        <v>498</v>
      </c>
      <c r="D21" s="152"/>
      <c r="E21" s="152"/>
      <c r="F21" s="152"/>
      <c r="G21" s="152"/>
      <c r="H21" s="152"/>
    </row>
    <row r="22" spans="1:8" ht="14.25">
      <c r="A22" s="154" t="s">
        <v>588</v>
      </c>
      <c r="B22" s="154" t="s">
        <v>406</v>
      </c>
      <c r="C22" s="154" t="s">
        <v>527</v>
      </c>
      <c r="D22" s="152"/>
      <c r="E22" s="152"/>
      <c r="F22" s="152"/>
      <c r="G22" s="152"/>
      <c r="H22" s="152"/>
    </row>
    <row r="23" spans="1:8" ht="14.25">
      <c r="A23" s="154" t="s">
        <v>588</v>
      </c>
      <c r="B23" s="154" t="s">
        <v>368</v>
      </c>
      <c r="C23" s="154" t="s">
        <v>503</v>
      </c>
      <c r="D23" s="152"/>
      <c r="E23" s="152"/>
      <c r="F23" s="152"/>
      <c r="G23" s="152"/>
      <c r="H23" s="152"/>
    </row>
    <row r="24" spans="1:8" ht="14.25">
      <c r="A24" s="154" t="s">
        <v>588</v>
      </c>
      <c r="B24" s="154" t="s">
        <v>388</v>
      </c>
      <c r="C24" s="154" t="s">
        <v>818</v>
      </c>
      <c r="D24" s="152"/>
      <c r="E24" s="152"/>
      <c r="F24" s="152"/>
      <c r="G24" s="152"/>
      <c r="H24" s="152"/>
    </row>
    <row r="25" spans="1:8" ht="14.25">
      <c r="A25" s="154" t="s">
        <v>588</v>
      </c>
      <c r="B25" s="154" t="s">
        <v>7</v>
      </c>
      <c r="C25" s="154" t="s">
        <v>561</v>
      </c>
      <c r="D25" s="152"/>
      <c r="E25" s="152"/>
      <c r="F25" s="152"/>
      <c r="G25" s="152"/>
      <c r="H25" s="152"/>
    </row>
    <row r="26" spans="1:8" ht="14.25">
      <c r="A26" s="154" t="s">
        <v>588</v>
      </c>
      <c r="B26" s="154" t="s">
        <v>400</v>
      </c>
      <c r="C26" s="154" t="s">
        <v>819</v>
      </c>
      <c r="D26" s="152"/>
      <c r="E26" s="152"/>
      <c r="F26" s="152"/>
      <c r="G26" s="152"/>
      <c r="H26" s="152"/>
    </row>
    <row r="27" spans="1:8" ht="14.25">
      <c r="A27" s="154" t="s">
        <v>588</v>
      </c>
      <c r="B27" s="154" t="s">
        <v>267</v>
      </c>
      <c r="C27" s="154" t="s">
        <v>564</v>
      </c>
      <c r="D27" s="152"/>
      <c r="E27" s="152"/>
      <c r="F27" s="152"/>
      <c r="G27" s="152"/>
      <c r="H27" s="152"/>
    </row>
    <row r="28" spans="1:8" ht="14.25">
      <c r="A28" s="154" t="s">
        <v>588</v>
      </c>
      <c r="B28" s="154" t="s">
        <v>30</v>
      </c>
      <c r="C28" s="154" t="s">
        <v>820</v>
      </c>
      <c r="D28" s="152"/>
      <c r="E28" s="152"/>
      <c r="F28" s="152"/>
      <c r="G28" s="152"/>
      <c r="H28" s="152"/>
    </row>
    <row r="29" spans="1:8" ht="14.25">
      <c r="A29" s="154" t="s">
        <v>588</v>
      </c>
      <c r="B29" s="154" t="s">
        <v>275</v>
      </c>
      <c r="C29" s="154" t="s">
        <v>578</v>
      </c>
      <c r="D29" s="152"/>
      <c r="E29" s="152"/>
      <c r="F29" s="152"/>
      <c r="G29" s="152"/>
      <c r="H29" s="152"/>
    </row>
    <row r="30" spans="1:8" ht="14.25">
      <c r="A30" s="154" t="s">
        <v>588</v>
      </c>
      <c r="B30" s="154" t="s">
        <v>374</v>
      </c>
      <c r="C30" s="154" t="s">
        <v>821</v>
      </c>
      <c r="D30" s="152"/>
      <c r="E30" s="152"/>
      <c r="F30" s="152"/>
      <c r="G30" s="152"/>
      <c r="H30" s="152"/>
    </row>
    <row r="31" spans="1:8" ht="14.25">
      <c r="A31" s="154" t="s">
        <v>588</v>
      </c>
      <c r="B31" s="154" t="s">
        <v>179</v>
      </c>
      <c r="C31" s="154" t="s">
        <v>822</v>
      </c>
      <c r="D31" s="152"/>
      <c r="E31" s="152"/>
      <c r="F31" s="152"/>
      <c r="G31" s="152"/>
      <c r="H31" s="152"/>
    </row>
    <row r="32" spans="1:8" ht="14.25">
      <c r="A32" s="154" t="s">
        <v>588</v>
      </c>
      <c r="B32" s="154" t="s">
        <v>283</v>
      </c>
      <c r="C32" s="154" t="s">
        <v>556</v>
      </c>
      <c r="D32" s="152"/>
      <c r="E32" s="152"/>
      <c r="F32" s="152"/>
      <c r="G32" s="152"/>
      <c r="H32" s="152"/>
    </row>
    <row r="33" spans="1:8" ht="14.25">
      <c r="A33" s="154" t="s">
        <v>588</v>
      </c>
      <c r="B33" s="154" t="s">
        <v>358</v>
      </c>
      <c r="C33" s="154" t="s">
        <v>500</v>
      </c>
      <c r="D33" s="152"/>
      <c r="E33" s="152"/>
      <c r="F33" s="152"/>
      <c r="G33" s="152"/>
      <c r="H33" s="152"/>
    </row>
    <row r="34" spans="1:8" ht="14.25">
      <c r="A34" s="154" t="s">
        <v>588</v>
      </c>
      <c r="B34" s="154" t="s">
        <v>61</v>
      </c>
      <c r="C34" s="154" t="s">
        <v>536</v>
      </c>
      <c r="D34" s="152"/>
      <c r="E34" s="152"/>
      <c r="F34" s="152"/>
      <c r="G34" s="152"/>
      <c r="H34" s="152"/>
    </row>
    <row r="35" spans="1:8" ht="14.25">
      <c r="A35" s="154" t="s">
        <v>588</v>
      </c>
      <c r="B35" s="154" t="s">
        <v>139</v>
      </c>
      <c r="C35" s="154" t="s">
        <v>469</v>
      </c>
      <c r="D35" s="152"/>
      <c r="E35" s="152"/>
      <c r="F35" s="152"/>
      <c r="G35" s="152"/>
      <c r="H35" s="152"/>
    </row>
    <row r="36" spans="1:8" ht="14.25">
      <c r="A36" s="154" t="s">
        <v>588</v>
      </c>
      <c r="B36" s="154" t="s">
        <v>330</v>
      </c>
      <c r="C36" s="154" t="s">
        <v>476</v>
      </c>
      <c r="D36" s="152"/>
      <c r="E36" s="152"/>
      <c r="F36" s="152"/>
      <c r="G36" s="152"/>
      <c r="H36" s="152"/>
    </row>
    <row r="37" spans="1:8" ht="14.25">
      <c r="A37" s="154" t="s">
        <v>588</v>
      </c>
      <c r="B37" s="154" t="s">
        <v>370</v>
      </c>
      <c r="C37" s="154" t="s">
        <v>504</v>
      </c>
      <c r="D37" s="152"/>
      <c r="E37" s="152"/>
      <c r="F37" s="152"/>
      <c r="G37" s="152"/>
      <c r="H37" s="152"/>
    </row>
    <row r="38" spans="1:8" ht="14.25">
      <c r="A38" s="154" t="s">
        <v>588</v>
      </c>
      <c r="B38" s="154" t="s">
        <v>122</v>
      </c>
      <c r="C38" s="154" t="s">
        <v>809</v>
      </c>
      <c r="D38" s="152"/>
      <c r="E38" s="152"/>
      <c r="F38" s="152"/>
      <c r="G38" s="152"/>
      <c r="H38" s="152"/>
    </row>
    <row r="39" spans="1:8" ht="14.25">
      <c r="A39" s="154" t="s">
        <v>588</v>
      </c>
      <c r="B39" s="154" t="s">
        <v>159</v>
      </c>
      <c r="C39" s="154" t="s">
        <v>576</v>
      </c>
      <c r="D39" s="152"/>
      <c r="E39" s="152"/>
      <c r="F39" s="152"/>
      <c r="G39" s="152"/>
      <c r="H39" s="152"/>
    </row>
    <row r="40" spans="1:8" ht="14.25">
      <c r="A40" s="154" t="s">
        <v>588</v>
      </c>
      <c r="B40" s="154" t="s">
        <v>8</v>
      </c>
      <c r="C40" s="154" t="s">
        <v>473</v>
      </c>
      <c r="D40" s="152"/>
      <c r="E40" s="152"/>
      <c r="F40" s="152"/>
      <c r="G40" s="152"/>
      <c r="H40" s="152"/>
    </row>
    <row r="41" spans="1:8" ht="14.25">
      <c r="A41" s="154" t="s">
        <v>588</v>
      </c>
      <c r="B41" s="154" t="s">
        <v>360</v>
      </c>
      <c r="C41" s="154" t="s">
        <v>481</v>
      </c>
      <c r="D41" s="152"/>
      <c r="E41" s="152"/>
      <c r="F41" s="152"/>
      <c r="G41" s="152"/>
      <c r="H41" s="152"/>
    </row>
    <row r="42" spans="1:8" ht="14.25">
      <c r="A42" s="154" t="s">
        <v>588</v>
      </c>
      <c r="B42" s="154" t="s">
        <v>364</v>
      </c>
      <c r="C42" s="154" t="s">
        <v>482</v>
      </c>
      <c r="D42" s="152"/>
      <c r="E42" s="152"/>
      <c r="F42" s="152"/>
      <c r="G42" s="152"/>
      <c r="H42" s="152"/>
    </row>
    <row r="43" spans="1:8" ht="14.25">
      <c r="A43" s="154" t="s">
        <v>588</v>
      </c>
      <c r="B43" s="154" t="s">
        <v>175</v>
      </c>
      <c r="C43" s="154" t="s">
        <v>823</v>
      </c>
      <c r="D43" s="152"/>
      <c r="E43" s="152"/>
      <c r="F43" s="152"/>
      <c r="G43" s="152"/>
      <c r="H43" s="152"/>
    </row>
    <row r="44" spans="1:8" ht="14.25">
      <c r="A44" s="154" t="s">
        <v>588</v>
      </c>
      <c r="B44" s="154" t="s">
        <v>295</v>
      </c>
      <c r="C44" s="154" t="s">
        <v>813</v>
      </c>
      <c r="D44" s="152"/>
      <c r="E44" s="152"/>
      <c r="F44" s="152"/>
      <c r="G44" s="152"/>
      <c r="H44" s="152"/>
    </row>
    <row r="45" spans="1:8" ht="14.25">
      <c r="A45" s="154" t="s">
        <v>588</v>
      </c>
      <c r="B45" s="154" t="s">
        <v>21</v>
      </c>
      <c r="C45" s="154" t="s">
        <v>478</v>
      </c>
      <c r="D45" s="152"/>
      <c r="E45" s="152"/>
      <c r="F45" s="152"/>
      <c r="G45" s="152"/>
      <c r="H45" s="152"/>
    </row>
    <row r="46" spans="1:8" ht="14.25">
      <c r="A46" s="154" t="s">
        <v>588</v>
      </c>
      <c r="B46" s="154" t="s">
        <v>307</v>
      </c>
      <c r="C46" s="154" t="s">
        <v>797</v>
      </c>
      <c r="D46" s="152"/>
      <c r="E46" s="152"/>
      <c r="F46" s="152"/>
      <c r="G46" s="152"/>
      <c r="H46" s="152"/>
    </row>
    <row r="47" spans="1:8" ht="14.25">
      <c r="A47" s="154" t="s">
        <v>588</v>
      </c>
      <c r="B47" s="154" t="s">
        <v>442</v>
      </c>
      <c r="C47" s="154" t="s">
        <v>533</v>
      </c>
      <c r="D47" s="152"/>
      <c r="E47" s="152"/>
      <c r="F47" s="152"/>
      <c r="G47" s="152"/>
      <c r="H47" s="152"/>
    </row>
    <row r="48" spans="1:8" ht="14.25">
      <c r="A48" s="154" t="s">
        <v>588</v>
      </c>
      <c r="B48" s="154" t="s">
        <v>244</v>
      </c>
      <c r="C48" s="154" t="s">
        <v>549</v>
      </c>
      <c r="D48" s="152"/>
      <c r="E48" s="152"/>
      <c r="F48" s="152"/>
      <c r="G48" s="152"/>
      <c r="H48" s="152"/>
    </row>
    <row r="49" spans="1:8" ht="14.25">
      <c r="A49" s="154" t="s">
        <v>588</v>
      </c>
      <c r="B49" s="154" t="s">
        <v>323</v>
      </c>
      <c r="C49" s="154" t="s">
        <v>474</v>
      </c>
      <c r="D49" s="152"/>
      <c r="E49" s="152"/>
      <c r="F49" s="152"/>
      <c r="G49" s="152"/>
      <c r="H49" s="152"/>
    </row>
    <row r="50" spans="1:8" ht="14.25">
      <c r="A50" s="154" t="s">
        <v>588</v>
      </c>
      <c r="B50" s="154" t="s">
        <v>20</v>
      </c>
      <c r="C50" s="154" t="s">
        <v>477</v>
      </c>
      <c r="D50" s="152"/>
      <c r="E50" s="152"/>
      <c r="F50" s="152"/>
      <c r="G50" s="152"/>
      <c r="H50" s="152"/>
    </row>
    <row r="51" spans="1:8" ht="14.25">
      <c r="A51" s="154" t="s">
        <v>588</v>
      </c>
      <c r="B51" s="154" t="s">
        <v>153</v>
      </c>
      <c r="C51" s="154" t="s">
        <v>824</v>
      </c>
      <c r="D51" s="152"/>
      <c r="E51" s="152"/>
      <c r="F51" s="152"/>
      <c r="G51" s="152"/>
      <c r="H51" s="152"/>
    </row>
    <row r="52" spans="1:8" ht="14.25">
      <c r="A52" s="154" t="s">
        <v>588</v>
      </c>
      <c r="B52" s="154" t="s">
        <v>248</v>
      </c>
      <c r="C52" s="154" t="s">
        <v>562</v>
      </c>
      <c r="D52" s="152"/>
      <c r="E52" s="152"/>
      <c r="F52" s="152"/>
      <c r="G52" s="152"/>
      <c r="H52" s="152"/>
    </row>
    <row r="53" spans="1:8" ht="14.25">
      <c r="A53" s="154" t="s">
        <v>588</v>
      </c>
      <c r="B53" s="154" t="s">
        <v>382</v>
      </c>
      <c r="C53" s="154" t="s">
        <v>825</v>
      </c>
      <c r="D53" s="152"/>
      <c r="E53" s="152"/>
      <c r="F53" s="152"/>
      <c r="G53" s="152"/>
      <c r="H53" s="152"/>
    </row>
    <row r="54" spans="1:8" ht="14.25">
      <c r="A54" s="154" t="s">
        <v>588</v>
      </c>
      <c r="B54" s="154" t="s">
        <v>193</v>
      </c>
      <c r="C54" s="154" t="s">
        <v>567</v>
      </c>
      <c r="D54" s="152"/>
      <c r="E54" s="152"/>
      <c r="F54" s="152"/>
      <c r="G54" s="152"/>
      <c r="H54" s="152"/>
    </row>
    <row r="55" spans="1:8" ht="14.25">
      <c r="A55" s="154" t="s">
        <v>588</v>
      </c>
      <c r="B55" s="154" t="s">
        <v>301</v>
      </c>
      <c r="C55" s="154" t="s">
        <v>811</v>
      </c>
      <c r="D55" s="152"/>
      <c r="E55" s="152"/>
      <c r="F55" s="152"/>
      <c r="G55" s="152"/>
      <c r="H55" s="152"/>
    </row>
    <row r="56" spans="1:8" ht="14.25">
      <c r="A56" s="154" t="s">
        <v>588</v>
      </c>
      <c r="B56" s="154" t="s">
        <v>157</v>
      </c>
      <c r="C56" s="154" t="s">
        <v>522</v>
      </c>
      <c r="D56" s="152"/>
      <c r="E56" s="152"/>
      <c r="F56" s="152"/>
      <c r="G56" s="152"/>
      <c r="H56" s="152"/>
    </row>
    <row r="57" spans="1:8" ht="14.25">
      <c r="A57" s="154" t="s">
        <v>588</v>
      </c>
      <c r="B57" s="154" t="s">
        <v>285</v>
      </c>
      <c r="C57" s="154" t="s">
        <v>826</v>
      </c>
      <c r="D57" s="152"/>
      <c r="E57" s="152"/>
      <c r="F57" s="152"/>
      <c r="G57" s="152"/>
      <c r="H57" s="152"/>
    </row>
    <row r="58" spans="1:8" ht="14.25">
      <c r="A58" s="154" t="s">
        <v>588</v>
      </c>
      <c r="B58" s="154" t="s">
        <v>354</v>
      </c>
      <c r="C58" s="154" t="s">
        <v>479</v>
      </c>
      <c r="D58" s="152"/>
      <c r="E58" s="152"/>
      <c r="F58" s="152"/>
      <c r="G58" s="152"/>
      <c r="H58" s="152"/>
    </row>
    <row r="59" spans="1:8" ht="14.25">
      <c r="A59" s="154" t="s">
        <v>588</v>
      </c>
      <c r="B59" s="154" t="s">
        <v>319</v>
      </c>
      <c r="C59" s="154" t="s">
        <v>827</v>
      </c>
      <c r="D59" s="152"/>
      <c r="E59" s="152"/>
      <c r="F59" s="152"/>
      <c r="G59" s="152"/>
      <c r="H59" s="152"/>
    </row>
    <row r="60" spans="1:8" ht="14.25">
      <c r="A60" s="154" t="s">
        <v>588</v>
      </c>
      <c r="B60" s="154" t="s">
        <v>31</v>
      </c>
      <c r="C60" s="154" t="s">
        <v>828</v>
      </c>
      <c r="D60" s="152"/>
      <c r="E60" s="152"/>
      <c r="F60" s="152"/>
      <c r="G60" s="152"/>
      <c r="H60" s="152"/>
    </row>
    <row r="61" spans="1:8" ht="14.25">
      <c r="A61" s="154" t="s">
        <v>588</v>
      </c>
      <c r="B61" s="154" t="s">
        <v>404</v>
      </c>
      <c r="C61" s="154" t="s">
        <v>794</v>
      </c>
      <c r="D61" s="152"/>
      <c r="E61" s="152"/>
      <c r="F61" s="152"/>
      <c r="G61" s="152"/>
      <c r="H61" s="152"/>
    </row>
    <row r="62" spans="1:8" ht="14.25">
      <c r="A62" s="154" t="s">
        <v>588</v>
      </c>
      <c r="B62" s="154" t="s">
        <v>120</v>
      </c>
      <c r="C62" s="154" t="s">
        <v>803</v>
      </c>
      <c r="D62" s="152"/>
      <c r="E62" s="152"/>
      <c r="F62" s="152"/>
      <c r="G62" s="152"/>
      <c r="H62" s="152"/>
    </row>
    <row r="63" spans="1:8" ht="14.25">
      <c r="A63" s="154" t="s">
        <v>588</v>
      </c>
      <c r="B63" s="154" t="s">
        <v>356</v>
      </c>
      <c r="C63" s="154" t="s">
        <v>480</v>
      </c>
      <c r="D63" s="152"/>
      <c r="E63" s="152"/>
      <c r="F63" s="152"/>
      <c r="G63" s="152"/>
      <c r="H63" s="152"/>
    </row>
    <row r="64" spans="1:8" ht="14.25">
      <c r="A64" s="154" t="s">
        <v>588</v>
      </c>
      <c r="B64" s="154" t="s">
        <v>22</v>
      </c>
      <c r="C64" s="154" t="s">
        <v>574</v>
      </c>
      <c r="D64" s="152"/>
      <c r="E64" s="152"/>
      <c r="F64" s="152"/>
      <c r="G64" s="152"/>
      <c r="H64" s="152"/>
    </row>
    <row r="65" spans="1:8" ht="14.25">
      <c r="A65" s="154" t="s">
        <v>588</v>
      </c>
      <c r="B65" s="154" t="s">
        <v>40</v>
      </c>
      <c r="C65" s="154" t="s">
        <v>829</v>
      </c>
      <c r="D65" s="152"/>
      <c r="E65" s="152"/>
      <c r="F65" s="152"/>
      <c r="G65" s="152"/>
      <c r="H65" s="152"/>
    </row>
    <row r="66" spans="1:8" ht="14.25">
      <c r="A66" s="154" t="s">
        <v>588</v>
      </c>
      <c r="B66" s="154" t="s">
        <v>299</v>
      </c>
      <c r="C66" s="154" t="s">
        <v>830</v>
      </c>
      <c r="D66" s="152"/>
      <c r="E66" s="152"/>
      <c r="F66" s="152"/>
      <c r="G66" s="152"/>
      <c r="H66" s="152"/>
    </row>
    <row r="67" spans="1:8" ht="14.25">
      <c r="A67" s="154" t="s">
        <v>588</v>
      </c>
      <c r="B67" s="154" t="s">
        <v>228</v>
      </c>
      <c r="C67" s="154" t="s">
        <v>573</v>
      </c>
      <c r="D67" s="152"/>
      <c r="E67" s="152"/>
      <c r="F67" s="152"/>
      <c r="G67" s="152"/>
      <c r="H67" s="152"/>
    </row>
    <row r="68" spans="1:8" ht="14.25">
      <c r="A68" s="154" t="s">
        <v>588</v>
      </c>
      <c r="B68" s="154" t="s">
        <v>15</v>
      </c>
      <c r="C68" s="154" t="s">
        <v>575</v>
      </c>
      <c r="D68" s="152"/>
      <c r="E68" s="152"/>
      <c r="F68" s="152"/>
      <c r="G68" s="152"/>
      <c r="H68" s="152"/>
    </row>
    <row r="69" spans="1:8" ht="14.25">
      <c r="A69" s="154" t="s">
        <v>588</v>
      </c>
      <c r="B69" s="154" t="s">
        <v>396</v>
      </c>
      <c r="C69" s="154" t="s">
        <v>494</v>
      </c>
      <c r="D69" s="152"/>
      <c r="E69" s="152"/>
      <c r="F69" s="152"/>
      <c r="G69" s="152"/>
      <c r="H69" s="152"/>
    </row>
    <row r="70" spans="1:8" ht="14.25">
      <c r="A70" s="154" t="s">
        <v>588</v>
      </c>
      <c r="B70" s="154" t="s">
        <v>422</v>
      </c>
      <c r="C70" s="154" t="s">
        <v>804</v>
      </c>
      <c r="D70" s="152"/>
      <c r="E70" s="152"/>
      <c r="F70" s="152"/>
      <c r="G70" s="152"/>
      <c r="H70" s="152"/>
    </row>
    <row r="71" spans="1:8" ht="14.25">
      <c r="A71" s="154" t="s">
        <v>588</v>
      </c>
      <c r="B71" s="154" t="s">
        <v>422</v>
      </c>
      <c r="C71" s="154" t="s">
        <v>805</v>
      </c>
      <c r="D71" s="152"/>
      <c r="E71" s="152"/>
      <c r="F71" s="152"/>
      <c r="G71" s="152"/>
      <c r="H71" s="152"/>
    </row>
    <row r="72" spans="1:8" ht="14.25">
      <c r="A72" s="154" t="s">
        <v>588</v>
      </c>
      <c r="B72" s="154" t="s">
        <v>220</v>
      </c>
      <c r="C72" s="154" t="s">
        <v>831</v>
      </c>
      <c r="D72" s="152"/>
      <c r="E72" s="152"/>
      <c r="F72" s="152"/>
      <c r="G72" s="152"/>
      <c r="H72" s="152"/>
    </row>
    <row r="73" spans="1:8" ht="14.25">
      <c r="A73" s="154" t="s">
        <v>588</v>
      </c>
      <c r="B73" s="154" t="s">
        <v>398</v>
      </c>
      <c r="C73" s="154" t="s">
        <v>577</v>
      </c>
      <c r="D73" s="152"/>
      <c r="E73" s="152"/>
      <c r="F73" s="152"/>
      <c r="G73" s="152"/>
      <c r="H73" s="152"/>
    </row>
    <row r="74" spans="1:8" ht="14.25">
      <c r="A74" s="154" t="s">
        <v>588</v>
      </c>
      <c r="B74" s="154" t="s">
        <v>51</v>
      </c>
      <c r="C74" s="154" t="s">
        <v>832</v>
      </c>
      <c r="D74" s="152"/>
      <c r="E74" s="152"/>
      <c r="F74" s="152"/>
      <c r="G74" s="152"/>
      <c r="H74" s="152"/>
    </row>
    <row r="75" spans="1:8" ht="14.25">
      <c r="A75" s="154" t="s">
        <v>588</v>
      </c>
      <c r="B75" s="154" t="s">
        <v>163</v>
      </c>
      <c r="C75" s="154" t="s">
        <v>541</v>
      </c>
      <c r="D75" s="152"/>
      <c r="E75" s="152"/>
      <c r="F75" s="152"/>
      <c r="G75" s="152"/>
      <c r="H75" s="152"/>
    </row>
    <row r="76" spans="1:8" ht="14.25">
      <c r="A76" s="154" t="s">
        <v>588</v>
      </c>
      <c r="B76" s="154" t="s">
        <v>199</v>
      </c>
      <c r="C76" s="154" t="s">
        <v>801</v>
      </c>
      <c r="D76" s="152"/>
      <c r="E76" s="152"/>
      <c r="F76" s="152"/>
      <c r="G76" s="152"/>
      <c r="H76" s="152"/>
    </row>
    <row r="77" spans="1:8" ht="14.25">
      <c r="A77" s="154" t="s">
        <v>588</v>
      </c>
      <c r="B77" s="154" t="s">
        <v>6</v>
      </c>
      <c r="C77" s="154" t="s">
        <v>557</v>
      </c>
      <c r="D77" s="152"/>
      <c r="E77" s="152"/>
      <c r="F77" s="152"/>
      <c r="G77" s="152"/>
      <c r="H77" s="152"/>
    </row>
    <row r="78" spans="1:8" ht="14.25">
      <c r="A78" s="154" t="s">
        <v>588</v>
      </c>
      <c r="B78" s="154" t="s">
        <v>214</v>
      </c>
      <c r="C78" s="154" t="s">
        <v>505</v>
      </c>
      <c r="D78" s="152"/>
      <c r="E78" s="152"/>
      <c r="F78" s="152"/>
      <c r="G78" s="152"/>
      <c r="H78" s="152"/>
    </row>
    <row r="79" spans="1:8" ht="14.25">
      <c r="A79" s="154" t="s">
        <v>588</v>
      </c>
      <c r="B79" s="154" t="s">
        <v>250</v>
      </c>
      <c r="C79" s="154" t="s">
        <v>563</v>
      </c>
      <c r="D79" s="152"/>
      <c r="E79" s="152"/>
      <c r="F79" s="152"/>
      <c r="G79" s="152"/>
      <c r="H79" s="152"/>
    </row>
    <row r="80" spans="1:8" ht="14.25">
      <c r="A80" s="154" t="s">
        <v>588</v>
      </c>
      <c r="B80" s="154" t="s">
        <v>46</v>
      </c>
      <c r="C80" s="154" t="s">
        <v>798</v>
      </c>
      <c r="D80" s="152"/>
      <c r="E80" s="152"/>
      <c r="F80" s="152"/>
      <c r="G80" s="152"/>
      <c r="H80" s="152"/>
    </row>
    <row r="81" spans="1:8" ht="14.25">
      <c r="A81" s="154" t="s">
        <v>588</v>
      </c>
      <c r="B81" s="154" t="s">
        <v>132</v>
      </c>
      <c r="C81" s="154" t="s">
        <v>796</v>
      </c>
      <c r="D81" s="152"/>
      <c r="E81" s="152"/>
      <c r="F81" s="152"/>
      <c r="G81" s="152"/>
      <c r="H81" s="152"/>
    </row>
    <row r="82" spans="1:8" ht="14.25">
      <c r="A82" s="154" t="s">
        <v>588</v>
      </c>
      <c r="B82" s="154" t="s">
        <v>39</v>
      </c>
      <c r="C82" s="154" t="s">
        <v>833</v>
      </c>
      <c r="D82" s="152"/>
      <c r="E82" s="152"/>
      <c r="F82" s="152"/>
      <c r="G82" s="152"/>
      <c r="H82" s="152"/>
    </row>
    <row r="83" spans="1:8" ht="14.25">
      <c r="A83" s="154" t="s">
        <v>588</v>
      </c>
      <c r="B83" s="154" t="s">
        <v>322</v>
      </c>
      <c r="C83" s="154" t="s">
        <v>834</v>
      </c>
      <c r="D83" s="152"/>
      <c r="E83" s="152"/>
      <c r="F83" s="152"/>
      <c r="G83" s="152"/>
      <c r="H83" s="152"/>
    </row>
    <row r="84" spans="1:8" ht="14.25">
      <c r="A84" s="154" t="s">
        <v>588</v>
      </c>
      <c r="B84" s="154" t="s">
        <v>124</v>
      </c>
      <c r="C84" s="154" t="s">
        <v>799</v>
      </c>
      <c r="D84" s="152"/>
      <c r="E84" s="152"/>
      <c r="F84" s="152"/>
      <c r="G84" s="152"/>
      <c r="H84" s="152"/>
    </row>
    <row r="85" spans="1:8" ht="14.25">
      <c r="A85" s="154" t="s">
        <v>588</v>
      </c>
      <c r="B85" s="154" t="s">
        <v>303</v>
      </c>
      <c r="C85" s="154" t="s">
        <v>558</v>
      </c>
      <c r="D85" s="152"/>
      <c r="E85" s="152"/>
      <c r="F85" s="152"/>
      <c r="G85" s="152"/>
      <c r="H85" s="152"/>
    </row>
    <row r="86" spans="1:8" ht="14.25">
      <c r="A86" s="154" t="s">
        <v>588</v>
      </c>
      <c r="B86" s="154" t="s">
        <v>342</v>
      </c>
      <c r="C86" s="154" t="s">
        <v>800</v>
      </c>
      <c r="D86" s="152"/>
      <c r="E86" s="152"/>
      <c r="F86" s="152"/>
      <c r="G86" s="152"/>
      <c r="H86" s="152"/>
    </row>
    <row r="87" spans="1:8" ht="14.25">
      <c r="A87" s="154" t="s">
        <v>588</v>
      </c>
      <c r="B87" s="154" t="s">
        <v>392</v>
      </c>
      <c r="C87" s="154" t="s">
        <v>492</v>
      </c>
      <c r="D87" s="152"/>
      <c r="E87" s="152"/>
      <c r="F87" s="152"/>
      <c r="G87" s="152"/>
      <c r="H87" s="152"/>
    </row>
    <row r="88" spans="1:8" ht="14.25">
      <c r="A88" s="154" t="s">
        <v>588</v>
      </c>
      <c r="B88" s="154" t="s">
        <v>344</v>
      </c>
      <c r="C88" s="154" t="s">
        <v>835</v>
      </c>
      <c r="D88" s="152"/>
      <c r="E88" s="152"/>
      <c r="F88" s="152"/>
      <c r="G88" s="152"/>
      <c r="H88" s="152"/>
    </row>
    <row r="89" spans="1:8" ht="14.25">
      <c r="A89" s="154" t="s">
        <v>588</v>
      </c>
      <c r="B89" s="154" t="s">
        <v>352</v>
      </c>
      <c r="C89" s="154" t="s">
        <v>499</v>
      </c>
      <c r="D89" s="152"/>
      <c r="E89" s="152"/>
      <c r="F89" s="152"/>
      <c r="G89" s="152"/>
      <c r="H89" s="152"/>
    </row>
    <row r="90" spans="1:8" ht="14.25">
      <c r="A90" s="154" t="s">
        <v>588</v>
      </c>
      <c r="B90" s="154" t="s">
        <v>428</v>
      </c>
      <c r="C90" s="154" t="s">
        <v>517</v>
      </c>
      <c r="D90" s="152"/>
      <c r="E90" s="152"/>
      <c r="F90" s="152"/>
      <c r="G90" s="152"/>
      <c r="H90" s="152"/>
    </row>
    <row r="91" spans="1:8" ht="14.25">
      <c r="A91" s="154" t="s">
        <v>588</v>
      </c>
      <c r="B91" s="154" t="s">
        <v>38</v>
      </c>
      <c r="C91" s="154" t="s">
        <v>524</v>
      </c>
      <c r="D91" s="152"/>
      <c r="E91" s="152"/>
      <c r="F91" s="152"/>
      <c r="G91" s="152"/>
      <c r="H91" s="152"/>
    </row>
    <row r="92" spans="1:8" ht="14.25">
      <c r="A92" s="154" t="s">
        <v>588</v>
      </c>
      <c r="B92" s="154" t="s">
        <v>256</v>
      </c>
      <c r="C92" s="154" t="s">
        <v>806</v>
      </c>
      <c r="D92" s="152"/>
      <c r="E92" s="152"/>
      <c r="F92" s="152"/>
      <c r="G92" s="152"/>
      <c r="H92" s="152"/>
    </row>
    <row r="93" spans="1:8" ht="14.25">
      <c r="A93" s="154" t="s">
        <v>588</v>
      </c>
      <c r="B93" s="154" t="s">
        <v>10</v>
      </c>
      <c r="C93" s="154" t="s">
        <v>807</v>
      </c>
      <c r="D93" s="152"/>
      <c r="E93" s="152"/>
      <c r="F93" s="152"/>
      <c r="G93" s="152"/>
      <c r="H93" s="152"/>
    </row>
    <row r="94" spans="1:8" ht="14.25">
      <c r="A94" s="154" t="s">
        <v>588</v>
      </c>
      <c r="B94" s="154" t="s">
        <v>376</v>
      </c>
      <c r="C94" s="154" t="s">
        <v>569</v>
      </c>
      <c r="D94" s="152"/>
      <c r="E94" s="152"/>
      <c r="F94" s="152"/>
      <c r="G94" s="152"/>
      <c r="H94" s="152"/>
    </row>
    <row r="95" spans="1:8" ht="14.25">
      <c r="A95" s="154" t="s">
        <v>588</v>
      </c>
      <c r="B95" s="154" t="s">
        <v>165</v>
      </c>
      <c r="C95" s="154" t="s">
        <v>538</v>
      </c>
      <c r="D95" s="152"/>
      <c r="E95" s="152"/>
      <c r="F95" s="152"/>
      <c r="G95" s="152"/>
      <c r="H95" s="152"/>
    </row>
    <row r="96" spans="1:8" ht="14.25">
      <c r="A96" s="154" t="s">
        <v>588</v>
      </c>
      <c r="B96" s="154" t="s">
        <v>28</v>
      </c>
      <c r="C96" s="154" t="s">
        <v>836</v>
      </c>
      <c r="D96" s="152"/>
      <c r="E96" s="152"/>
      <c r="F96" s="152"/>
      <c r="G96" s="152"/>
      <c r="H96" s="152"/>
    </row>
    <row r="97" spans="1:8" ht="14.25">
      <c r="A97" s="154" t="s">
        <v>588</v>
      </c>
      <c r="B97" s="154" t="s">
        <v>49</v>
      </c>
      <c r="C97" s="154" t="s">
        <v>519</v>
      </c>
      <c r="D97" s="152"/>
      <c r="E97" s="152"/>
      <c r="F97" s="152"/>
      <c r="G97" s="152"/>
      <c r="H97" s="152"/>
    </row>
    <row r="98" spans="1:8" ht="14.25">
      <c r="A98" s="154" t="s">
        <v>588</v>
      </c>
      <c r="B98" s="154" t="s">
        <v>372</v>
      </c>
      <c r="C98" s="154" t="s">
        <v>808</v>
      </c>
      <c r="D98" s="152"/>
      <c r="E98" s="152"/>
      <c r="F98" s="152"/>
      <c r="G98" s="152"/>
      <c r="H98" s="152"/>
    </row>
    <row r="99" spans="1:8" ht="14.25">
      <c r="A99" s="154" t="s">
        <v>588</v>
      </c>
      <c r="B99" s="154" t="s">
        <v>130</v>
      </c>
      <c r="C99" s="154" t="s">
        <v>555</v>
      </c>
      <c r="D99" s="152"/>
      <c r="E99" s="152"/>
      <c r="F99" s="152"/>
      <c r="G99" s="152"/>
      <c r="H99" s="152"/>
    </row>
    <row r="100" spans="1:8" ht="14.25">
      <c r="A100" s="154" t="s">
        <v>588</v>
      </c>
      <c r="B100" s="154" t="s">
        <v>207</v>
      </c>
      <c r="C100" s="154" t="s">
        <v>837</v>
      </c>
      <c r="D100" s="152"/>
      <c r="E100" s="152"/>
      <c r="F100" s="152"/>
      <c r="G100" s="152"/>
      <c r="H100" s="152"/>
    </row>
    <row r="101" spans="1:8" ht="14.25">
      <c r="A101" s="154" t="s">
        <v>588</v>
      </c>
      <c r="B101" s="154" t="s">
        <v>297</v>
      </c>
      <c r="C101" s="154" t="s">
        <v>802</v>
      </c>
      <c r="D101" s="152"/>
      <c r="E101" s="152"/>
      <c r="F101" s="152"/>
      <c r="G101" s="152"/>
      <c r="H101" s="152"/>
    </row>
    <row r="102" spans="1:8" ht="14.25">
      <c r="A102" s="154" t="s">
        <v>588</v>
      </c>
      <c r="B102" s="154" t="s">
        <v>332</v>
      </c>
      <c r="C102" s="154" t="s">
        <v>495</v>
      </c>
      <c r="D102" s="152"/>
      <c r="E102" s="152"/>
      <c r="F102" s="152"/>
      <c r="G102" s="152"/>
      <c r="H102" s="152"/>
    </row>
    <row r="103" spans="1:8" ht="14.25">
      <c r="A103" s="154" t="s">
        <v>588</v>
      </c>
      <c r="B103" s="154" t="s">
        <v>420</v>
      </c>
      <c r="C103" s="154" t="s">
        <v>838</v>
      </c>
      <c r="D103" s="152"/>
      <c r="E103" s="152"/>
      <c r="F103" s="152"/>
      <c r="G103" s="152"/>
      <c r="H103" s="152"/>
    </row>
    <row r="104" spans="1:8" ht="14.25">
      <c r="A104" s="154" t="s">
        <v>588</v>
      </c>
      <c r="B104" s="154" t="s">
        <v>1</v>
      </c>
      <c r="C104" s="154" t="s">
        <v>471</v>
      </c>
      <c r="D104" s="152"/>
      <c r="E104" s="152"/>
      <c r="F104" s="152"/>
      <c r="G104" s="152"/>
      <c r="H104" s="152"/>
    </row>
    <row r="105" spans="1:8" ht="14.25">
      <c r="A105" s="154" t="s">
        <v>588</v>
      </c>
      <c r="B105" s="154" t="s">
        <v>12</v>
      </c>
      <c r="C105" s="154" t="s">
        <v>572</v>
      </c>
      <c r="D105" s="152"/>
      <c r="E105" s="152"/>
      <c r="F105" s="152"/>
      <c r="G105" s="152"/>
      <c r="H105" s="152"/>
    </row>
    <row r="106" spans="1:8" ht="14.25">
      <c r="A106" s="154" t="s">
        <v>588</v>
      </c>
      <c r="B106" s="154" t="s">
        <v>279</v>
      </c>
      <c r="C106" s="154" t="s">
        <v>839</v>
      </c>
      <c r="D106" s="152"/>
      <c r="E106" s="152"/>
      <c r="F106" s="152"/>
      <c r="G106" s="152"/>
      <c r="H106" s="152"/>
    </row>
    <row r="107" spans="1:8" ht="14.25">
      <c r="A107" s="154" t="s">
        <v>588</v>
      </c>
      <c r="B107" s="154" t="s">
        <v>380</v>
      </c>
      <c r="C107" s="154" t="s">
        <v>840</v>
      </c>
      <c r="D107" s="152"/>
      <c r="E107" s="152"/>
      <c r="F107" s="152"/>
      <c r="G107" s="152"/>
      <c r="H107" s="152"/>
    </row>
    <row r="108" spans="1:8" ht="14.25">
      <c r="A108" s="154" t="s">
        <v>588</v>
      </c>
      <c r="B108" s="154" t="s">
        <v>234</v>
      </c>
      <c r="C108" s="154" t="s">
        <v>548</v>
      </c>
      <c r="D108" s="152"/>
      <c r="E108" s="152"/>
      <c r="F108" s="152"/>
      <c r="G108" s="152"/>
      <c r="H108" s="152"/>
    </row>
    <row r="109" spans="1:8" ht="14.25">
      <c r="A109" s="154" t="s">
        <v>588</v>
      </c>
      <c r="B109" s="154" t="s">
        <v>418</v>
      </c>
      <c r="C109" s="154" t="s">
        <v>841</v>
      </c>
      <c r="D109" s="152"/>
      <c r="E109" s="152"/>
      <c r="F109" s="152"/>
      <c r="G109" s="152"/>
      <c r="H109" s="152"/>
    </row>
    <row r="110" spans="1:8" ht="14.25">
      <c r="A110" s="154" t="s">
        <v>588</v>
      </c>
      <c r="B110" s="154" t="s">
        <v>309</v>
      </c>
      <c r="C110" s="154" t="s">
        <v>810</v>
      </c>
      <c r="D110" s="152"/>
      <c r="E110" s="152"/>
      <c r="F110" s="152"/>
      <c r="G110" s="152"/>
      <c r="H110" s="152"/>
    </row>
    <row r="111" spans="1:8" ht="14.25">
      <c r="A111" s="154" t="s">
        <v>588</v>
      </c>
      <c r="B111" s="154" t="s">
        <v>424</v>
      </c>
      <c r="C111" s="154" t="s">
        <v>515</v>
      </c>
      <c r="D111" s="152"/>
      <c r="E111" s="152"/>
      <c r="F111" s="152"/>
      <c r="G111" s="152"/>
      <c r="H111" s="152"/>
    </row>
    <row r="112" spans="1:8" ht="14.25">
      <c r="A112" s="154" t="s">
        <v>588</v>
      </c>
      <c r="B112" s="154" t="s">
        <v>408</v>
      </c>
      <c r="C112" s="154" t="s">
        <v>571</v>
      </c>
      <c r="D112" s="152"/>
      <c r="E112" s="152"/>
      <c r="F112" s="152"/>
      <c r="G112" s="152"/>
      <c r="H112" s="152"/>
    </row>
    <row r="113" spans="1:8" ht="14.25">
      <c r="A113" s="154" t="s">
        <v>588</v>
      </c>
      <c r="B113" s="154" t="s">
        <v>48</v>
      </c>
      <c r="C113" s="154" t="s">
        <v>842</v>
      </c>
      <c r="D113" s="152"/>
      <c r="E113" s="152"/>
      <c r="F113" s="152"/>
      <c r="G113" s="152"/>
      <c r="H113" s="152"/>
    </row>
    <row r="114" spans="1:8" ht="14.25">
      <c r="A114" s="154" t="s">
        <v>588</v>
      </c>
      <c r="B114" s="154" t="s">
        <v>181</v>
      </c>
      <c r="C114" s="154" t="s">
        <v>472</v>
      </c>
      <c r="D114" s="152"/>
      <c r="E114" s="152"/>
      <c r="F114" s="152"/>
      <c r="G114" s="152"/>
      <c r="H114" s="152"/>
    </row>
    <row r="115" spans="1:8" ht="14.25">
      <c r="A115" s="154" t="s">
        <v>588</v>
      </c>
      <c r="B115" s="154" t="s">
        <v>252</v>
      </c>
      <c r="C115" s="154" t="s">
        <v>550</v>
      </c>
      <c r="D115" s="152"/>
      <c r="E115" s="152"/>
      <c r="F115" s="152"/>
      <c r="G115" s="152"/>
      <c r="H115" s="152"/>
    </row>
    <row r="116" spans="1:8" ht="14.25">
      <c r="A116" s="154" t="s">
        <v>588</v>
      </c>
      <c r="B116" s="154" t="s">
        <v>36</v>
      </c>
      <c r="C116" s="154" t="s">
        <v>493</v>
      </c>
      <c r="D116" s="152"/>
      <c r="E116" s="152"/>
      <c r="F116" s="152"/>
      <c r="G116" s="152"/>
      <c r="H116" s="152"/>
    </row>
    <row r="117" spans="1:8" ht="14.25">
      <c r="A117" s="154" t="s">
        <v>588</v>
      </c>
      <c r="B117" s="154" t="s">
        <v>145</v>
      </c>
      <c r="C117" s="154" t="s">
        <v>546</v>
      </c>
      <c r="D117" s="152"/>
      <c r="E117" s="152"/>
      <c r="F117" s="152"/>
      <c r="G117" s="152"/>
      <c r="H117" s="152"/>
    </row>
    <row r="118" spans="1:8" ht="14.25">
      <c r="A118" s="154" t="s">
        <v>588</v>
      </c>
      <c r="B118" s="154" t="s">
        <v>384</v>
      </c>
      <c r="C118" s="154" t="s">
        <v>568</v>
      </c>
      <c r="D118" s="152"/>
      <c r="E118" s="152"/>
      <c r="F118" s="152"/>
      <c r="G118" s="152"/>
      <c r="H118" s="152"/>
    </row>
    <row r="119" spans="1:8" ht="14.25">
      <c r="A119" s="154" t="s">
        <v>588</v>
      </c>
      <c r="B119" s="154" t="s">
        <v>45</v>
      </c>
      <c r="C119" s="154" t="s">
        <v>565</v>
      </c>
      <c r="D119" s="152"/>
      <c r="E119" s="152"/>
      <c r="F119" s="152"/>
      <c r="G119" s="152"/>
      <c r="H119" s="152"/>
    </row>
    <row r="120" spans="1:8" ht="14.25">
      <c r="A120" s="154" t="s">
        <v>588</v>
      </c>
      <c r="B120" s="154" t="s">
        <v>187</v>
      </c>
      <c r="C120" s="154" t="s">
        <v>843</v>
      </c>
      <c r="D120" s="152"/>
      <c r="E120" s="152"/>
      <c r="F120" s="152"/>
      <c r="G120" s="152"/>
      <c r="H120" s="152"/>
    </row>
    <row r="121" spans="1:8" ht="14.25">
      <c r="A121" s="154" t="s">
        <v>588</v>
      </c>
      <c r="B121" s="154" t="s">
        <v>26</v>
      </c>
      <c r="C121" s="154" t="s">
        <v>844</v>
      </c>
      <c r="D121" s="152"/>
      <c r="E121" s="152"/>
      <c r="F121" s="152"/>
      <c r="G121" s="152"/>
      <c r="H121" s="152"/>
    </row>
    <row r="122" spans="1:8" ht="14.25">
      <c r="A122" s="154" t="s">
        <v>588</v>
      </c>
      <c r="B122" s="154" t="s">
        <v>414</v>
      </c>
      <c r="C122" s="154" t="s">
        <v>566</v>
      </c>
      <c r="D122" s="152"/>
      <c r="E122" s="152"/>
      <c r="F122" s="152"/>
      <c r="G122" s="152"/>
      <c r="H122" s="152"/>
    </row>
    <row r="123" spans="1:8" ht="14.25">
      <c r="A123" s="154" t="s">
        <v>588</v>
      </c>
      <c r="B123" s="154" t="s">
        <v>151</v>
      </c>
      <c r="C123" s="154" t="s">
        <v>845</v>
      </c>
      <c r="D123" s="152"/>
      <c r="E123" s="152"/>
      <c r="F123" s="152"/>
      <c r="G123" s="152"/>
      <c r="H123" s="152"/>
    </row>
    <row r="124" spans="1:8" ht="14.25">
      <c r="A124" s="154" t="s">
        <v>588</v>
      </c>
      <c r="B124" s="154" t="s">
        <v>5</v>
      </c>
      <c r="C124" s="154" t="s">
        <v>846</v>
      </c>
      <c r="D124" s="152"/>
      <c r="E124" s="152"/>
      <c r="F124" s="152"/>
      <c r="G124" s="152"/>
      <c r="H124" s="152"/>
    </row>
    <row r="125" spans="1:8" ht="14.25">
      <c r="A125" s="154" t="s">
        <v>588</v>
      </c>
      <c r="B125" s="154" t="s">
        <v>426</v>
      </c>
      <c r="C125" s="154" t="s">
        <v>516</v>
      </c>
      <c r="D125" s="152"/>
      <c r="E125" s="152"/>
      <c r="F125" s="152"/>
      <c r="G125" s="152"/>
      <c r="H125" s="152"/>
    </row>
    <row r="126" spans="1:8" ht="14.25">
      <c r="A126" s="154" t="s">
        <v>588</v>
      </c>
      <c r="B126" s="154" t="s">
        <v>177</v>
      </c>
      <c r="C126" s="154" t="s">
        <v>570</v>
      </c>
      <c r="D126" s="152"/>
      <c r="E126" s="152"/>
      <c r="F126" s="152"/>
      <c r="G126" s="152"/>
      <c r="H126" s="152"/>
    </row>
    <row r="127" spans="1:8" ht="14.25">
      <c r="A127" s="154" t="s">
        <v>588</v>
      </c>
      <c r="B127" s="154" t="s">
        <v>60</v>
      </c>
      <c r="C127" s="154" t="s">
        <v>535</v>
      </c>
      <c r="D127" s="152"/>
      <c r="E127" s="152"/>
      <c r="F127" s="152"/>
      <c r="G127" s="152"/>
      <c r="H127" s="152"/>
    </row>
    <row r="128" spans="1:8" ht="14.25">
      <c r="A128" s="154" t="s">
        <v>588</v>
      </c>
      <c r="B128" s="154" t="s">
        <v>191</v>
      </c>
      <c r="C128" s="154" t="s">
        <v>551</v>
      </c>
      <c r="D128" s="152"/>
      <c r="E128" s="152"/>
      <c r="F128" s="152"/>
      <c r="G128" s="152"/>
      <c r="H128" s="152"/>
    </row>
    <row r="129" spans="1:8" ht="14.25">
      <c r="A129" s="154" t="s">
        <v>588</v>
      </c>
      <c r="B129" s="154" t="s">
        <v>24</v>
      </c>
      <c r="C129" s="154" t="s">
        <v>847</v>
      </c>
      <c r="D129" s="152"/>
      <c r="E129" s="152"/>
      <c r="F129" s="152"/>
      <c r="G129" s="152"/>
      <c r="H129" s="152"/>
    </row>
    <row r="130" spans="1:8" ht="14.25">
      <c r="A130" s="154" t="s">
        <v>588</v>
      </c>
      <c r="B130" s="154" t="s">
        <v>362</v>
      </c>
      <c r="C130" s="154" t="s">
        <v>848</v>
      </c>
      <c r="D130" s="152"/>
      <c r="E130" s="152"/>
      <c r="F130" s="152"/>
      <c r="G130" s="152"/>
      <c r="H130" s="152"/>
    </row>
    <row r="131" spans="1:8" ht="14.25">
      <c r="A131" s="154" t="s">
        <v>588</v>
      </c>
      <c r="B131" s="154" t="s">
        <v>161</v>
      </c>
      <c r="C131" s="154" t="s">
        <v>537</v>
      </c>
      <c r="D131" s="152"/>
      <c r="E131" s="152"/>
      <c r="F131" s="152"/>
      <c r="G131" s="152"/>
      <c r="H131" s="152"/>
    </row>
    <row r="132" spans="1:8" ht="14.25">
      <c r="A132" s="154" t="s">
        <v>588</v>
      </c>
      <c r="B132" s="154" t="s">
        <v>197</v>
      </c>
      <c r="C132" s="154" t="s">
        <v>543</v>
      </c>
      <c r="D132" s="152"/>
      <c r="E132" s="152"/>
      <c r="F132" s="152"/>
      <c r="G132" s="152"/>
      <c r="H132" s="152"/>
    </row>
    <row r="133" spans="1:8" ht="14.25">
      <c r="A133" s="154" t="s">
        <v>588</v>
      </c>
      <c r="B133" s="154" t="s">
        <v>386</v>
      </c>
      <c r="C133" s="154" t="s">
        <v>523</v>
      </c>
      <c r="D133" s="152"/>
      <c r="E133" s="152"/>
      <c r="F133" s="152"/>
      <c r="G133" s="152"/>
      <c r="H133" s="152"/>
    </row>
    <row r="134" spans="1:8" ht="14.25">
      <c r="A134" s="154" t="s">
        <v>588</v>
      </c>
      <c r="B134" s="154" t="s">
        <v>402</v>
      </c>
      <c r="C134" s="154" t="s">
        <v>849</v>
      </c>
      <c r="D134" s="152"/>
      <c r="E134" s="152"/>
      <c r="F134" s="152"/>
      <c r="G134" s="152"/>
      <c r="H134" s="152"/>
    </row>
    <row r="135" spans="1:8" ht="14.25">
      <c r="A135" s="154" t="s">
        <v>588</v>
      </c>
      <c r="B135" s="154" t="s">
        <v>269</v>
      </c>
      <c r="C135" s="154" t="s">
        <v>850</v>
      </c>
      <c r="D135" s="152"/>
      <c r="E135" s="152"/>
      <c r="F135" s="152"/>
      <c r="G135" s="152"/>
      <c r="H135" s="152"/>
    </row>
    <row r="136" spans="1:8" ht="14.25">
      <c r="A136" s="154" t="s">
        <v>588</v>
      </c>
      <c r="B136" s="154" t="s">
        <v>155</v>
      </c>
      <c r="C136" s="154" t="s">
        <v>542</v>
      </c>
      <c r="D136" s="152"/>
      <c r="E136" s="152"/>
      <c r="F136" s="152"/>
      <c r="G136" s="152"/>
      <c r="H136" s="152"/>
    </row>
    <row r="137" spans="1:8" ht="14.25">
      <c r="A137" s="154" t="s">
        <v>588</v>
      </c>
      <c r="B137" s="154" t="s">
        <v>390</v>
      </c>
      <c r="C137" s="154" t="s">
        <v>491</v>
      </c>
      <c r="D137" s="152"/>
      <c r="E137" s="152"/>
      <c r="F137" s="152"/>
      <c r="G137" s="152"/>
      <c r="H137" s="152"/>
    </row>
    <row r="138" spans="1:8" ht="14.25">
      <c r="A138" s="154" t="s">
        <v>588</v>
      </c>
      <c r="B138" s="154" t="s">
        <v>37</v>
      </c>
      <c r="C138" s="154" t="s">
        <v>509</v>
      </c>
      <c r="D138" s="152"/>
      <c r="E138" s="152"/>
      <c r="F138" s="152"/>
      <c r="G138" s="152"/>
      <c r="H138" s="152"/>
    </row>
  </sheetData>
  <sheetProtection/>
  <autoFilter ref="A4:F136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2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4.8515625" style="0" customWidth="1"/>
    <col min="3" max="3" width="16.00390625" style="0" customWidth="1"/>
    <col min="4" max="4" width="20.140625" style="0" bestFit="1" customWidth="1"/>
    <col min="5" max="5" width="11.8515625" style="0" customWidth="1"/>
    <col min="6" max="6" width="9.8515625" style="0" bestFit="1" customWidth="1"/>
    <col min="7" max="7" width="11.140625" style="0" customWidth="1"/>
    <col min="8" max="8" width="9.8515625" style="0" bestFit="1" customWidth="1"/>
    <col min="9" max="9" width="10.28125" style="0" customWidth="1"/>
    <col min="10" max="10" width="9.8515625" style="0" bestFit="1" customWidth="1"/>
    <col min="11" max="11" width="10.421875" style="0" customWidth="1"/>
    <col min="12" max="12" width="9.8515625" style="0" bestFit="1" customWidth="1"/>
  </cols>
  <sheetData>
    <row r="1" spans="1:12" ht="14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>
      <c r="A2" s="104"/>
      <c r="B2" s="104"/>
      <c r="C2" s="105" t="s">
        <v>581</v>
      </c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>
      <c r="A3" s="104"/>
      <c r="B3" s="104"/>
      <c r="C3" s="105" t="s">
        <v>677</v>
      </c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4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4.25">
      <c r="A5" s="104"/>
      <c r="B5" s="104"/>
      <c r="C5" s="106" t="s">
        <v>582</v>
      </c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5" thickBo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" customHeight="1" thickBot="1">
      <c r="A7" s="104"/>
      <c r="B7" s="111" t="s">
        <v>468</v>
      </c>
      <c r="C7" s="112" t="s">
        <v>583</v>
      </c>
      <c r="D7" s="112" t="s">
        <v>584</v>
      </c>
      <c r="E7" s="113" t="s">
        <v>678</v>
      </c>
      <c r="F7" s="113"/>
      <c r="G7" s="113" t="s">
        <v>679</v>
      </c>
      <c r="H7" s="113"/>
      <c r="I7" s="113" t="s">
        <v>680</v>
      </c>
      <c r="J7" s="113"/>
      <c r="K7" s="113" t="s">
        <v>681</v>
      </c>
      <c r="L7" s="113"/>
    </row>
    <row r="8" spans="1:12" ht="15" thickBot="1">
      <c r="A8" s="104"/>
      <c r="B8" s="114"/>
      <c r="C8" s="115"/>
      <c r="D8" s="115"/>
      <c r="E8" s="116" t="s">
        <v>585</v>
      </c>
      <c r="F8" s="116"/>
      <c r="G8" s="116" t="s">
        <v>585</v>
      </c>
      <c r="H8" s="116"/>
      <c r="I8" s="116" t="s">
        <v>585</v>
      </c>
      <c r="J8" s="116"/>
      <c r="K8" s="116" t="s">
        <v>585</v>
      </c>
      <c r="L8" s="116"/>
    </row>
    <row r="9" spans="1:12" ht="14.25">
      <c r="A9" s="104"/>
      <c r="B9" s="114"/>
      <c r="C9" s="115"/>
      <c r="D9" s="115"/>
      <c r="E9" s="117" t="s">
        <v>586</v>
      </c>
      <c r="F9" s="118" t="s">
        <v>587</v>
      </c>
      <c r="G9" s="117" t="s">
        <v>586</v>
      </c>
      <c r="H9" s="118" t="s">
        <v>587</v>
      </c>
      <c r="I9" s="117" t="s">
        <v>586</v>
      </c>
      <c r="J9" s="118" t="s">
        <v>587</v>
      </c>
      <c r="K9" s="117" t="s">
        <v>586</v>
      </c>
      <c r="L9" s="118" t="s">
        <v>587</v>
      </c>
    </row>
    <row r="10" spans="1:12" ht="15" thickBot="1">
      <c r="A10" s="104"/>
      <c r="B10" s="119"/>
      <c r="C10" s="120"/>
      <c r="D10" s="120"/>
      <c r="E10" s="121"/>
      <c r="F10" s="121"/>
      <c r="G10" s="121"/>
      <c r="H10" s="121"/>
      <c r="I10" s="121"/>
      <c r="J10" s="121"/>
      <c r="K10" s="121"/>
      <c r="L10" s="121"/>
    </row>
    <row r="11" spans="1:12" ht="14.25" customHeight="1">
      <c r="A11" s="107"/>
      <c r="B11" s="122" t="s">
        <v>588</v>
      </c>
      <c r="C11" s="123" t="s">
        <v>589</v>
      </c>
      <c r="D11" s="124"/>
      <c r="E11" s="125"/>
      <c r="F11" s="124"/>
      <c r="G11" s="125"/>
      <c r="H11" s="124" t="s">
        <v>590</v>
      </c>
      <c r="I11" s="125"/>
      <c r="J11" s="124" t="s">
        <v>590</v>
      </c>
      <c r="K11" s="125"/>
      <c r="L11" s="124" t="s">
        <v>590</v>
      </c>
    </row>
    <row r="12" spans="1:12" ht="15" thickBot="1">
      <c r="A12" s="107"/>
      <c r="B12" s="126"/>
      <c r="C12" s="127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14.25" customHeight="1">
      <c r="A13" s="108"/>
      <c r="B13" s="129" t="s">
        <v>157</v>
      </c>
      <c r="C13" s="130" t="s">
        <v>589</v>
      </c>
      <c r="D13" s="131">
        <v>20008051</v>
      </c>
      <c r="E13" s="132" t="s">
        <v>682</v>
      </c>
      <c r="F13" s="133">
        <v>11.284</v>
      </c>
      <c r="G13" s="132" t="s">
        <v>683</v>
      </c>
      <c r="H13" s="133">
        <v>11.466</v>
      </c>
      <c r="I13" s="132" t="s">
        <v>684</v>
      </c>
      <c r="J13" s="133">
        <v>11.843</v>
      </c>
      <c r="K13" s="132"/>
      <c r="L13" s="134" t="s">
        <v>590</v>
      </c>
    </row>
    <row r="14" spans="1:12" ht="15" thickBot="1">
      <c r="A14" s="104"/>
      <c r="B14" s="135"/>
      <c r="C14" s="136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ht="14.25" customHeight="1">
      <c r="A15" s="108"/>
      <c r="B15" s="129" t="s">
        <v>163</v>
      </c>
      <c r="C15" s="130" t="s">
        <v>589</v>
      </c>
      <c r="D15" s="131">
        <v>20008290</v>
      </c>
      <c r="E15" s="132" t="s">
        <v>682</v>
      </c>
      <c r="F15" s="133">
        <v>16.447</v>
      </c>
      <c r="G15" s="132" t="s">
        <v>683</v>
      </c>
      <c r="H15" s="133">
        <v>16.742</v>
      </c>
      <c r="I15" s="132" t="s">
        <v>684</v>
      </c>
      <c r="J15" s="133">
        <v>17.628</v>
      </c>
      <c r="K15" s="132"/>
      <c r="L15" s="134" t="s">
        <v>590</v>
      </c>
    </row>
    <row r="16" spans="1:12" ht="15" thickBot="1">
      <c r="A16" s="104"/>
      <c r="B16" s="135"/>
      <c r="C16" s="136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2" ht="14.25" customHeight="1">
      <c r="A17" s="108"/>
      <c r="B17" s="129" t="s">
        <v>179</v>
      </c>
      <c r="C17" s="130" t="s">
        <v>589</v>
      </c>
      <c r="D17" s="131">
        <v>1745319</v>
      </c>
      <c r="E17" s="132" t="s">
        <v>2</v>
      </c>
      <c r="F17" s="134" t="s">
        <v>590</v>
      </c>
      <c r="G17" s="132"/>
      <c r="H17" s="134" t="s">
        <v>590</v>
      </c>
      <c r="I17" s="132"/>
      <c r="J17" s="134" t="s">
        <v>590</v>
      </c>
      <c r="K17" s="132"/>
      <c r="L17" s="134" t="s">
        <v>590</v>
      </c>
    </row>
    <row r="18" spans="1:12" ht="15" thickBot="1">
      <c r="A18" s="104"/>
      <c r="B18" s="135"/>
      <c r="C18" s="136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1:12" ht="14.25" customHeight="1">
      <c r="A19" s="108"/>
      <c r="B19" s="129" t="s">
        <v>179</v>
      </c>
      <c r="C19" s="130" t="s">
        <v>589</v>
      </c>
      <c r="D19" s="134" t="s">
        <v>685</v>
      </c>
      <c r="E19" s="132"/>
      <c r="F19" s="134" t="s">
        <v>590</v>
      </c>
      <c r="G19" s="132"/>
      <c r="H19" s="134" t="s">
        <v>590</v>
      </c>
      <c r="I19" s="132"/>
      <c r="J19" s="134" t="s">
        <v>590</v>
      </c>
      <c r="K19" s="132" t="s">
        <v>686</v>
      </c>
      <c r="L19" s="133">
        <v>0.001</v>
      </c>
    </row>
    <row r="20" spans="1:12" ht="15" thickBot="1">
      <c r="A20" s="104"/>
      <c r="B20" s="135"/>
      <c r="C20" s="136"/>
      <c r="D20" s="137"/>
      <c r="E20" s="137"/>
      <c r="F20" s="137"/>
      <c r="G20" s="137"/>
      <c r="H20" s="137"/>
      <c r="I20" s="137"/>
      <c r="J20" s="137"/>
      <c r="K20" s="137"/>
      <c r="L20" s="137"/>
    </row>
    <row r="21" spans="1:12" ht="14.25" customHeight="1">
      <c r="A21" s="108"/>
      <c r="B21" s="129" t="s">
        <v>191</v>
      </c>
      <c r="C21" s="130" t="s">
        <v>589</v>
      </c>
      <c r="D21" s="131">
        <v>19014342</v>
      </c>
      <c r="E21" s="132" t="s">
        <v>687</v>
      </c>
      <c r="F21" s="133">
        <v>8.183</v>
      </c>
      <c r="G21" s="132" t="s">
        <v>688</v>
      </c>
      <c r="H21" s="133">
        <v>8.296</v>
      </c>
      <c r="I21" s="132" t="s">
        <v>689</v>
      </c>
      <c r="J21" s="133">
        <v>8.753</v>
      </c>
      <c r="K21" s="132" t="s">
        <v>690</v>
      </c>
      <c r="L21" s="133">
        <v>9.269</v>
      </c>
    </row>
    <row r="22" spans="1:12" ht="15" thickBot="1">
      <c r="A22" s="104"/>
      <c r="B22" s="135"/>
      <c r="C22" s="136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1:12" ht="14.25" customHeight="1">
      <c r="A23" s="108"/>
      <c r="B23" s="129" t="s">
        <v>299</v>
      </c>
      <c r="C23" s="130" t="s">
        <v>589</v>
      </c>
      <c r="D23" s="138">
        <v>70919</v>
      </c>
      <c r="E23" s="132"/>
      <c r="F23" s="134" t="s">
        <v>590</v>
      </c>
      <c r="G23" s="132"/>
      <c r="H23" s="134" t="s">
        <v>590</v>
      </c>
      <c r="I23" s="132" t="s">
        <v>684</v>
      </c>
      <c r="J23" s="133">
        <v>0.001</v>
      </c>
      <c r="K23" s="132"/>
      <c r="L23" s="134" t="s">
        <v>590</v>
      </c>
    </row>
    <row r="24" spans="1:12" ht="15" thickBot="1">
      <c r="A24" s="104"/>
      <c r="B24" s="135"/>
      <c r="C24" s="136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2" ht="14.25" customHeight="1">
      <c r="A25" s="108"/>
      <c r="B25" s="129" t="s">
        <v>299</v>
      </c>
      <c r="C25" s="130" t="s">
        <v>589</v>
      </c>
      <c r="D25" s="131">
        <v>1745055</v>
      </c>
      <c r="E25" s="132" t="s">
        <v>592</v>
      </c>
      <c r="F25" s="134" t="s">
        <v>590</v>
      </c>
      <c r="G25" s="132"/>
      <c r="H25" s="134" t="s">
        <v>590</v>
      </c>
      <c r="I25" s="132" t="s">
        <v>691</v>
      </c>
      <c r="J25" s="133">
        <v>42.591</v>
      </c>
      <c r="K25" s="132"/>
      <c r="L25" s="134" t="s">
        <v>590</v>
      </c>
    </row>
    <row r="26" spans="1:12" ht="15" thickBot="1">
      <c r="A26" s="104"/>
      <c r="B26" s="135"/>
      <c r="C26" s="136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1:12" ht="14.25" customHeight="1">
      <c r="A27" s="108"/>
      <c r="B27" s="129" t="s">
        <v>7</v>
      </c>
      <c r="C27" s="130" t="s">
        <v>589</v>
      </c>
      <c r="D27" s="131">
        <v>1745057</v>
      </c>
      <c r="E27" s="132" t="s">
        <v>593</v>
      </c>
      <c r="F27" s="134" t="s">
        <v>590</v>
      </c>
      <c r="G27" s="132"/>
      <c r="H27" s="134" t="s">
        <v>590</v>
      </c>
      <c r="I27" s="132"/>
      <c r="J27" s="134" t="s">
        <v>590</v>
      </c>
      <c r="K27" s="132"/>
      <c r="L27" s="134" t="s">
        <v>590</v>
      </c>
    </row>
    <row r="28" spans="1:12" ht="15" thickBot="1">
      <c r="A28" s="104"/>
      <c r="B28" s="135"/>
      <c r="C28" s="136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1:12" ht="14.25" customHeight="1">
      <c r="A29" s="108"/>
      <c r="B29" s="129" t="s">
        <v>181</v>
      </c>
      <c r="C29" s="130" t="s">
        <v>589</v>
      </c>
      <c r="D29" s="131">
        <v>1745237</v>
      </c>
      <c r="E29" s="132" t="s">
        <v>692</v>
      </c>
      <c r="F29" s="134" t="s">
        <v>590</v>
      </c>
      <c r="G29" s="132"/>
      <c r="H29" s="134" t="s">
        <v>590</v>
      </c>
      <c r="I29" s="132" t="s">
        <v>693</v>
      </c>
      <c r="J29" s="133">
        <v>33.883</v>
      </c>
      <c r="K29" s="132"/>
      <c r="L29" s="134" t="s">
        <v>590</v>
      </c>
    </row>
    <row r="30" spans="1:12" ht="15" thickBot="1">
      <c r="A30" s="104"/>
      <c r="B30" s="135"/>
      <c r="C30" s="136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1:12" ht="14.25" customHeight="1">
      <c r="A31" s="108"/>
      <c r="B31" s="129" t="s">
        <v>214</v>
      </c>
      <c r="C31" s="130" t="s">
        <v>589</v>
      </c>
      <c r="D31" s="131">
        <v>1745258</v>
      </c>
      <c r="E31" s="132" t="s">
        <v>591</v>
      </c>
      <c r="F31" s="134" t="s">
        <v>590</v>
      </c>
      <c r="G31" s="132"/>
      <c r="H31" s="134" t="s">
        <v>590</v>
      </c>
      <c r="I31" s="132"/>
      <c r="J31" s="134" t="s">
        <v>590</v>
      </c>
      <c r="K31" s="132"/>
      <c r="L31" s="134" t="s">
        <v>590</v>
      </c>
    </row>
    <row r="32" spans="1:12" ht="15" thickBot="1">
      <c r="A32" s="104"/>
      <c r="B32" s="135"/>
      <c r="C32" s="136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1:12" ht="14.25" customHeight="1">
      <c r="A33" s="108"/>
      <c r="B33" s="129" t="s">
        <v>269</v>
      </c>
      <c r="C33" s="130" t="s">
        <v>589</v>
      </c>
      <c r="D33" s="138">
        <v>73963</v>
      </c>
      <c r="E33" s="132"/>
      <c r="F33" s="134" t="s">
        <v>590</v>
      </c>
      <c r="G33" s="132"/>
      <c r="H33" s="134" t="s">
        <v>590</v>
      </c>
      <c r="I33" s="132"/>
      <c r="J33" s="134" t="s">
        <v>590</v>
      </c>
      <c r="K33" s="132" t="s">
        <v>694</v>
      </c>
      <c r="L33" s="133">
        <v>0.001</v>
      </c>
    </row>
    <row r="34" spans="1:12" ht="15" thickBot="1">
      <c r="A34" s="104"/>
      <c r="B34" s="135"/>
      <c r="C34" s="136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2" ht="14.25" customHeight="1">
      <c r="A35" s="108"/>
      <c r="B35" s="129" t="s">
        <v>269</v>
      </c>
      <c r="C35" s="130" t="s">
        <v>589</v>
      </c>
      <c r="D35" s="131">
        <v>1745312</v>
      </c>
      <c r="E35" s="132" t="s">
        <v>695</v>
      </c>
      <c r="F35" s="133">
        <v>7.433</v>
      </c>
      <c r="G35" s="132" t="s">
        <v>696</v>
      </c>
      <c r="H35" s="133">
        <v>7.433</v>
      </c>
      <c r="I35" s="132" t="s">
        <v>697</v>
      </c>
      <c r="J35" s="133">
        <v>7.433</v>
      </c>
      <c r="K35" s="132"/>
      <c r="L35" s="134" t="s">
        <v>590</v>
      </c>
    </row>
    <row r="36" spans="1:12" ht="15" thickBot="1">
      <c r="A36" s="104"/>
      <c r="B36" s="135"/>
      <c r="C36" s="136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14.25" customHeight="1">
      <c r="A37" s="108"/>
      <c r="B37" s="129" t="s">
        <v>151</v>
      </c>
      <c r="C37" s="130" t="s">
        <v>589</v>
      </c>
      <c r="D37" s="138">
        <v>71985</v>
      </c>
      <c r="E37" s="132"/>
      <c r="F37" s="134" t="s">
        <v>590</v>
      </c>
      <c r="G37" s="132"/>
      <c r="H37" s="134" t="s">
        <v>590</v>
      </c>
      <c r="I37" s="132"/>
      <c r="J37" s="134" t="s">
        <v>590</v>
      </c>
      <c r="K37" s="132" t="s">
        <v>694</v>
      </c>
      <c r="L37" s="133">
        <v>0.001</v>
      </c>
    </row>
    <row r="38" spans="1:12" ht="15" thickBot="1">
      <c r="A38" s="104"/>
      <c r="B38" s="135"/>
      <c r="C38" s="136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1:12" ht="14.25" customHeight="1">
      <c r="A39" s="108"/>
      <c r="B39" s="129" t="s">
        <v>151</v>
      </c>
      <c r="C39" s="130" t="s">
        <v>589</v>
      </c>
      <c r="D39" s="131">
        <v>1745320</v>
      </c>
      <c r="E39" s="132" t="s">
        <v>698</v>
      </c>
      <c r="F39" s="133">
        <v>12.052</v>
      </c>
      <c r="G39" s="132" t="s">
        <v>699</v>
      </c>
      <c r="H39" s="133">
        <v>12.052</v>
      </c>
      <c r="I39" s="132" t="s">
        <v>700</v>
      </c>
      <c r="J39" s="133">
        <v>12.202</v>
      </c>
      <c r="K39" s="132"/>
      <c r="L39" s="134" t="s">
        <v>590</v>
      </c>
    </row>
    <row r="40" spans="1:12" ht="15" thickBot="1">
      <c r="A40" s="104"/>
      <c r="B40" s="135"/>
      <c r="C40" s="136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ht="14.25" customHeight="1">
      <c r="A41" s="108"/>
      <c r="B41" s="129" t="s">
        <v>153</v>
      </c>
      <c r="C41" s="130" t="s">
        <v>589</v>
      </c>
      <c r="D41" s="138">
        <v>71988</v>
      </c>
      <c r="E41" s="132"/>
      <c r="F41" s="134" t="s">
        <v>590</v>
      </c>
      <c r="G41" s="132"/>
      <c r="H41" s="134" t="s">
        <v>590</v>
      </c>
      <c r="I41" s="132"/>
      <c r="J41" s="134" t="s">
        <v>590</v>
      </c>
      <c r="K41" s="132" t="s">
        <v>694</v>
      </c>
      <c r="L41" s="133">
        <v>0.001</v>
      </c>
    </row>
    <row r="42" spans="1:12" ht="15" thickBot="1">
      <c r="A42" s="104"/>
      <c r="B42" s="135"/>
      <c r="C42" s="136"/>
      <c r="D42" s="137"/>
      <c r="E42" s="137"/>
      <c r="F42" s="137"/>
      <c r="G42" s="137"/>
      <c r="H42" s="137"/>
      <c r="I42" s="137"/>
      <c r="J42" s="137"/>
      <c r="K42" s="137"/>
      <c r="L42" s="137"/>
    </row>
    <row r="43" spans="1:12" ht="14.25" customHeight="1">
      <c r="A43" s="108"/>
      <c r="B43" s="129" t="s">
        <v>153</v>
      </c>
      <c r="C43" s="130" t="s">
        <v>589</v>
      </c>
      <c r="D43" s="131">
        <v>1745308</v>
      </c>
      <c r="E43" s="132" t="s">
        <v>698</v>
      </c>
      <c r="F43" s="133">
        <v>15.492</v>
      </c>
      <c r="G43" s="132" t="s">
        <v>699</v>
      </c>
      <c r="H43" s="133">
        <v>15.639</v>
      </c>
      <c r="I43" s="132" t="s">
        <v>700</v>
      </c>
      <c r="J43" s="133">
        <v>16.073</v>
      </c>
      <c r="K43" s="132"/>
      <c r="L43" s="134" t="s">
        <v>590</v>
      </c>
    </row>
    <row r="44" spans="1:12" ht="15" thickBot="1">
      <c r="A44" s="104"/>
      <c r="B44" s="135"/>
      <c r="C44" s="136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1:12" ht="14.25" customHeight="1">
      <c r="A45" s="108"/>
      <c r="B45" s="129" t="s">
        <v>161</v>
      </c>
      <c r="C45" s="130" t="s">
        <v>589</v>
      </c>
      <c r="D45" s="131">
        <v>1748194</v>
      </c>
      <c r="E45" s="132" t="s">
        <v>701</v>
      </c>
      <c r="F45" s="133">
        <v>31.989</v>
      </c>
      <c r="G45" s="132"/>
      <c r="H45" s="134" t="s">
        <v>590</v>
      </c>
      <c r="I45" s="132" t="s">
        <v>702</v>
      </c>
      <c r="J45" s="133">
        <v>32.776</v>
      </c>
      <c r="K45" s="132"/>
      <c r="L45" s="134" t="s">
        <v>590</v>
      </c>
    </row>
    <row r="46" spans="1:12" ht="15" thickBot="1">
      <c r="A46" s="104"/>
      <c r="B46" s="135"/>
      <c r="C46" s="136"/>
      <c r="D46" s="137"/>
      <c r="E46" s="137"/>
      <c r="F46" s="137"/>
      <c r="G46" s="137"/>
      <c r="H46" s="137"/>
      <c r="I46" s="137"/>
      <c r="J46" s="137"/>
      <c r="K46" s="137"/>
      <c r="L46" s="137"/>
    </row>
    <row r="47" spans="1:12" ht="14.25" customHeight="1">
      <c r="A47" s="108"/>
      <c r="B47" s="129" t="s">
        <v>165</v>
      </c>
      <c r="C47" s="130" t="s">
        <v>589</v>
      </c>
      <c r="D47" s="131">
        <v>1745328</v>
      </c>
      <c r="E47" s="132" t="s">
        <v>2</v>
      </c>
      <c r="F47" s="134" t="s">
        <v>590</v>
      </c>
      <c r="G47" s="132"/>
      <c r="H47" s="134" t="s">
        <v>590</v>
      </c>
      <c r="I47" s="132"/>
      <c r="J47" s="134" t="s">
        <v>590</v>
      </c>
      <c r="K47" s="132"/>
      <c r="L47" s="134" t="s">
        <v>590</v>
      </c>
    </row>
    <row r="48" spans="1:12" ht="15" thickBot="1">
      <c r="A48" s="104"/>
      <c r="B48" s="135"/>
      <c r="C48" s="136"/>
      <c r="D48" s="137"/>
      <c r="E48" s="137"/>
      <c r="F48" s="137"/>
      <c r="G48" s="137"/>
      <c r="H48" s="137"/>
      <c r="I48" s="137"/>
      <c r="J48" s="137"/>
      <c r="K48" s="137"/>
      <c r="L48" s="137"/>
    </row>
    <row r="49" spans="1:12" ht="14.25" customHeight="1">
      <c r="A49" s="108"/>
      <c r="B49" s="129" t="s">
        <v>232</v>
      </c>
      <c r="C49" s="130" t="s">
        <v>589</v>
      </c>
      <c r="D49" s="131">
        <v>1749786</v>
      </c>
      <c r="E49" s="132" t="s">
        <v>703</v>
      </c>
      <c r="F49" s="133">
        <v>6.574</v>
      </c>
      <c r="G49" s="132" t="s">
        <v>704</v>
      </c>
      <c r="H49" s="133">
        <v>6.726</v>
      </c>
      <c r="I49" s="132" t="s">
        <v>705</v>
      </c>
      <c r="J49" s="133">
        <v>7.194</v>
      </c>
      <c r="K49" s="132"/>
      <c r="L49" s="134" t="s">
        <v>590</v>
      </c>
    </row>
    <row r="50" spans="1:12" ht="15" thickBot="1">
      <c r="A50" s="104"/>
      <c r="B50" s="135"/>
      <c r="C50" s="136"/>
      <c r="D50" s="137"/>
      <c r="E50" s="137"/>
      <c r="F50" s="137"/>
      <c r="G50" s="137"/>
      <c r="H50" s="137"/>
      <c r="I50" s="137"/>
      <c r="J50" s="137"/>
      <c r="K50" s="137"/>
      <c r="L50" s="137"/>
    </row>
    <row r="51" spans="1:12" ht="14.25" customHeight="1">
      <c r="A51" s="108"/>
      <c r="B51" s="129" t="s">
        <v>177</v>
      </c>
      <c r="C51" s="130" t="s">
        <v>589</v>
      </c>
      <c r="D51" s="131">
        <v>1745047</v>
      </c>
      <c r="E51" s="132" t="s">
        <v>706</v>
      </c>
      <c r="F51" s="133">
        <v>17.753</v>
      </c>
      <c r="G51" s="132" t="s">
        <v>696</v>
      </c>
      <c r="H51" s="133">
        <v>17.753</v>
      </c>
      <c r="I51" s="132" t="s">
        <v>697</v>
      </c>
      <c r="J51" s="133">
        <v>18.161</v>
      </c>
      <c r="K51" s="132"/>
      <c r="L51" s="134" t="s">
        <v>590</v>
      </c>
    </row>
    <row r="52" spans="1:12" ht="15" thickBot="1">
      <c r="A52" s="104"/>
      <c r="B52" s="135"/>
      <c r="C52" s="136"/>
      <c r="D52" s="137"/>
      <c r="E52" s="137"/>
      <c r="F52" s="137"/>
      <c r="G52" s="137"/>
      <c r="H52" s="137"/>
      <c r="I52" s="137"/>
      <c r="J52" s="137"/>
      <c r="K52" s="137"/>
      <c r="L52" s="137"/>
    </row>
    <row r="53" spans="1:12" ht="14.25" customHeight="1">
      <c r="A53" s="108"/>
      <c r="B53" s="129" t="s">
        <v>187</v>
      </c>
      <c r="C53" s="130" t="s">
        <v>589</v>
      </c>
      <c r="D53" s="138">
        <v>71978</v>
      </c>
      <c r="E53" s="132"/>
      <c r="F53" s="134" t="s">
        <v>590</v>
      </c>
      <c r="G53" s="132"/>
      <c r="H53" s="134" t="s">
        <v>590</v>
      </c>
      <c r="I53" s="132"/>
      <c r="J53" s="134" t="s">
        <v>590</v>
      </c>
      <c r="K53" s="132" t="s">
        <v>694</v>
      </c>
      <c r="L53" s="133">
        <v>0.001</v>
      </c>
    </row>
    <row r="54" spans="1:12" ht="15" thickBot="1">
      <c r="A54" s="104"/>
      <c r="B54" s="135"/>
      <c r="C54" s="136"/>
      <c r="D54" s="137"/>
      <c r="E54" s="137"/>
      <c r="F54" s="137"/>
      <c r="G54" s="137"/>
      <c r="H54" s="137"/>
      <c r="I54" s="137"/>
      <c r="J54" s="137"/>
      <c r="K54" s="137"/>
      <c r="L54" s="137"/>
    </row>
    <row r="55" spans="1:12" ht="14.25" customHeight="1">
      <c r="A55" s="108"/>
      <c r="B55" s="129" t="s">
        <v>187</v>
      </c>
      <c r="C55" s="130" t="s">
        <v>589</v>
      </c>
      <c r="D55" s="131">
        <v>1745177</v>
      </c>
      <c r="E55" s="132" t="s">
        <v>687</v>
      </c>
      <c r="F55" s="131">
        <v>47</v>
      </c>
      <c r="G55" s="132" t="s">
        <v>707</v>
      </c>
      <c r="H55" s="131">
        <v>47</v>
      </c>
      <c r="I55" s="132" t="s">
        <v>708</v>
      </c>
      <c r="J55" s="131">
        <v>48</v>
      </c>
      <c r="K55" s="132"/>
      <c r="L55" s="134" t="s">
        <v>590</v>
      </c>
    </row>
    <row r="56" spans="1:12" ht="15" thickBot="1">
      <c r="A56" s="104"/>
      <c r="B56" s="135"/>
      <c r="C56" s="136"/>
      <c r="D56" s="137"/>
      <c r="E56" s="137"/>
      <c r="F56" s="137"/>
      <c r="G56" s="137"/>
      <c r="H56" s="137"/>
      <c r="I56" s="137"/>
      <c r="J56" s="137"/>
      <c r="K56" s="137"/>
      <c r="L56" s="137"/>
    </row>
    <row r="57" spans="1:12" ht="14.25" customHeight="1">
      <c r="A57" s="108"/>
      <c r="B57" s="129" t="s">
        <v>275</v>
      </c>
      <c r="C57" s="130" t="s">
        <v>589</v>
      </c>
      <c r="D57" s="131">
        <v>133461</v>
      </c>
      <c r="E57" s="132" t="s">
        <v>709</v>
      </c>
      <c r="F57" s="139">
        <v>4.9</v>
      </c>
      <c r="G57" s="132" t="s">
        <v>710</v>
      </c>
      <c r="H57" s="139">
        <v>5.1</v>
      </c>
      <c r="I57" s="132"/>
      <c r="J57" s="134" t="s">
        <v>590</v>
      </c>
      <c r="K57" s="132"/>
      <c r="L57" s="134" t="s">
        <v>590</v>
      </c>
    </row>
    <row r="58" spans="1:12" ht="15" thickBot="1">
      <c r="A58" s="104"/>
      <c r="B58" s="135"/>
      <c r="C58" s="136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1:12" ht="14.25" customHeight="1">
      <c r="A59" s="108"/>
      <c r="B59" s="129" t="s">
        <v>285</v>
      </c>
      <c r="C59" s="130" t="s">
        <v>589</v>
      </c>
      <c r="D59" s="131">
        <v>1745303</v>
      </c>
      <c r="E59" s="132" t="s">
        <v>711</v>
      </c>
      <c r="F59" s="134" t="s">
        <v>590</v>
      </c>
      <c r="G59" s="132"/>
      <c r="H59" s="134" t="s">
        <v>590</v>
      </c>
      <c r="I59" s="132" t="s">
        <v>712</v>
      </c>
      <c r="J59" s="140">
        <v>67.09</v>
      </c>
      <c r="K59" s="132"/>
      <c r="L59" s="134" t="s">
        <v>590</v>
      </c>
    </row>
    <row r="60" spans="1:12" ht="15" thickBot="1">
      <c r="A60" s="104"/>
      <c r="B60" s="135"/>
      <c r="C60" s="136"/>
      <c r="D60" s="137"/>
      <c r="E60" s="137"/>
      <c r="F60" s="137"/>
      <c r="G60" s="137"/>
      <c r="H60" s="137"/>
      <c r="I60" s="137"/>
      <c r="J60" s="137"/>
      <c r="K60" s="137"/>
      <c r="L60" s="137"/>
    </row>
    <row r="61" spans="1:12" ht="14.25" customHeight="1">
      <c r="A61" s="108"/>
      <c r="B61" s="129" t="s">
        <v>285</v>
      </c>
      <c r="C61" s="130" t="s">
        <v>589</v>
      </c>
      <c r="D61" s="134" t="s">
        <v>713</v>
      </c>
      <c r="E61" s="132"/>
      <c r="F61" s="134" t="s">
        <v>590</v>
      </c>
      <c r="G61" s="132"/>
      <c r="H61" s="134" t="s">
        <v>590</v>
      </c>
      <c r="I61" s="132" t="s">
        <v>697</v>
      </c>
      <c r="J61" s="133">
        <v>0.001</v>
      </c>
      <c r="K61" s="132" t="s">
        <v>686</v>
      </c>
      <c r="L61" s="133">
        <v>1.394</v>
      </c>
    </row>
    <row r="62" spans="1:12" ht="15" thickBot="1">
      <c r="A62" s="104"/>
      <c r="B62" s="135"/>
      <c r="C62" s="136"/>
      <c r="D62" s="137"/>
      <c r="E62" s="137"/>
      <c r="F62" s="137"/>
      <c r="G62" s="137"/>
      <c r="H62" s="137"/>
      <c r="I62" s="137"/>
      <c r="J62" s="137"/>
      <c r="K62" s="137"/>
      <c r="L62" s="137"/>
    </row>
    <row r="63" spans="1:12" ht="14.25" customHeight="1">
      <c r="A63" s="108"/>
      <c r="B63" s="129" t="s">
        <v>145</v>
      </c>
      <c r="C63" s="130" t="s">
        <v>589</v>
      </c>
      <c r="D63" s="131">
        <v>20025222</v>
      </c>
      <c r="E63" s="132" t="s">
        <v>695</v>
      </c>
      <c r="F63" s="139">
        <v>10.9</v>
      </c>
      <c r="G63" s="132"/>
      <c r="H63" s="134" t="s">
        <v>590</v>
      </c>
      <c r="I63" s="132" t="s">
        <v>714</v>
      </c>
      <c r="J63" s="140">
        <v>11.44</v>
      </c>
      <c r="K63" s="132"/>
      <c r="L63" s="134" t="s">
        <v>590</v>
      </c>
    </row>
    <row r="64" spans="1:12" ht="15" thickBot="1">
      <c r="A64" s="104"/>
      <c r="B64" s="135"/>
      <c r="C64" s="136"/>
      <c r="D64" s="137"/>
      <c r="E64" s="137"/>
      <c r="F64" s="137"/>
      <c r="G64" s="137"/>
      <c r="H64" s="137"/>
      <c r="I64" s="137"/>
      <c r="J64" s="137"/>
      <c r="K64" s="137"/>
      <c r="L64" s="137"/>
    </row>
    <row r="65" spans="1:12" ht="14.25" customHeight="1">
      <c r="A65" s="108"/>
      <c r="B65" s="129" t="s">
        <v>175</v>
      </c>
      <c r="C65" s="130" t="s">
        <v>589</v>
      </c>
      <c r="D65" s="134" t="s">
        <v>715</v>
      </c>
      <c r="E65" s="132"/>
      <c r="F65" s="134" t="s">
        <v>590</v>
      </c>
      <c r="G65" s="132"/>
      <c r="H65" s="134" t="s">
        <v>590</v>
      </c>
      <c r="I65" s="132"/>
      <c r="J65" s="134" t="s">
        <v>590</v>
      </c>
      <c r="K65" s="132" t="s">
        <v>716</v>
      </c>
      <c r="L65" s="133">
        <v>0.001</v>
      </c>
    </row>
    <row r="66" spans="1:12" ht="15" thickBot="1">
      <c r="A66" s="104"/>
      <c r="B66" s="135"/>
      <c r="C66" s="136"/>
      <c r="D66" s="137"/>
      <c r="E66" s="137"/>
      <c r="F66" s="137"/>
      <c r="G66" s="137"/>
      <c r="H66" s="137"/>
      <c r="I66" s="137"/>
      <c r="J66" s="137"/>
      <c r="K66" s="137"/>
      <c r="L66" s="137"/>
    </row>
    <row r="67" spans="1:12" ht="14.25" customHeight="1">
      <c r="A67" s="108"/>
      <c r="B67" s="129" t="s">
        <v>175</v>
      </c>
      <c r="C67" s="130" t="s">
        <v>589</v>
      </c>
      <c r="D67" s="131">
        <v>34700692</v>
      </c>
      <c r="E67" s="132" t="s">
        <v>701</v>
      </c>
      <c r="F67" s="131">
        <v>37</v>
      </c>
      <c r="G67" s="132" t="s">
        <v>707</v>
      </c>
      <c r="H67" s="131">
        <v>37</v>
      </c>
      <c r="I67" s="132" t="s">
        <v>702</v>
      </c>
      <c r="J67" s="131">
        <v>38</v>
      </c>
      <c r="K67" s="132"/>
      <c r="L67" s="134" t="s">
        <v>590</v>
      </c>
    </row>
    <row r="68" spans="1:12" ht="15" thickBot="1">
      <c r="A68" s="104"/>
      <c r="B68" s="135"/>
      <c r="C68" s="136"/>
      <c r="D68" s="137"/>
      <c r="E68" s="137"/>
      <c r="F68" s="137"/>
      <c r="G68" s="137"/>
      <c r="H68" s="137"/>
      <c r="I68" s="137"/>
      <c r="J68" s="137"/>
      <c r="K68" s="137"/>
      <c r="L68" s="137"/>
    </row>
    <row r="69" spans="1:12" ht="14.25" customHeight="1">
      <c r="A69" s="108"/>
      <c r="B69" s="129" t="s">
        <v>234</v>
      </c>
      <c r="C69" s="130" t="s">
        <v>589</v>
      </c>
      <c r="D69" s="131">
        <v>1767634</v>
      </c>
      <c r="E69" s="132" t="s">
        <v>717</v>
      </c>
      <c r="F69" s="134" t="s">
        <v>590</v>
      </c>
      <c r="G69" s="132" t="s">
        <v>718</v>
      </c>
      <c r="H69" s="133">
        <v>13.656</v>
      </c>
      <c r="I69" s="132" t="s">
        <v>719</v>
      </c>
      <c r="J69" s="133">
        <v>13.658</v>
      </c>
      <c r="K69" s="132"/>
      <c r="L69" s="134" t="s">
        <v>590</v>
      </c>
    </row>
    <row r="70" spans="1:12" ht="15" thickBot="1">
      <c r="A70" s="104"/>
      <c r="B70" s="135"/>
      <c r="C70" s="136"/>
      <c r="D70" s="137"/>
      <c r="E70" s="137"/>
      <c r="F70" s="137"/>
      <c r="G70" s="137"/>
      <c r="H70" s="137"/>
      <c r="I70" s="137"/>
      <c r="J70" s="137"/>
      <c r="K70" s="137"/>
      <c r="L70" s="137"/>
    </row>
    <row r="71" spans="1:12" ht="14.25" customHeight="1">
      <c r="A71" s="108"/>
      <c r="B71" s="129" t="s">
        <v>5</v>
      </c>
      <c r="C71" s="130" t="s">
        <v>589</v>
      </c>
      <c r="D71" s="134" t="s">
        <v>720</v>
      </c>
      <c r="E71" s="132"/>
      <c r="F71" s="134" t="s">
        <v>590</v>
      </c>
      <c r="G71" s="132"/>
      <c r="H71" s="134" t="s">
        <v>590</v>
      </c>
      <c r="I71" s="132"/>
      <c r="J71" s="134" t="s">
        <v>590</v>
      </c>
      <c r="K71" s="132" t="s">
        <v>721</v>
      </c>
      <c r="L71" s="133">
        <v>0.001</v>
      </c>
    </row>
    <row r="72" spans="1:12" ht="15" thickBot="1">
      <c r="A72" s="104"/>
      <c r="B72" s="135"/>
      <c r="C72" s="136"/>
      <c r="D72" s="137"/>
      <c r="E72" s="137"/>
      <c r="F72" s="137"/>
      <c r="G72" s="137"/>
      <c r="H72" s="137"/>
      <c r="I72" s="137"/>
      <c r="J72" s="137"/>
      <c r="K72" s="137"/>
      <c r="L72" s="137"/>
    </row>
    <row r="73" spans="1:12" ht="14.25" customHeight="1">
      <c r="A73" s="108"/>
      <c r="B73" s="129" t="s">
        <v>244</v>
      </c>
      <c r="C73" s="130" t="s">
        <v>589</v>
      </c>
      <c r="D73" s="131">
        <v>1745260</v>
      </c>
      <c r="E73" s="132" t="s">
        <v>722</v>
      </c>
      <c r="F73" s="134" t="s">
        <v>590</v>
      </c>
      <c r="G73" s="132"/>
      <c r="H73" s="134" t="s">
        <v>590</v>
      </c>
      <c r="I73" s="132"/>
      <c r="J73" s="134" t="s">
        <v>590</v>
      </c>
      <c r="K73" s="132"/>
      <c r="L73" s="134" t="s">
        <v>590</v>
      </c>
    </row>
    <row r="74" spans="1:12" ht="15" thickBot="1">
      <c r="A74" s="104"/>
      <c r="B74" s="135"/>
      <c r="C74" s="136"/>
      <c r="D74" s="137"/>
      <c r="E74" s="137"/>
      <c r="F74" s="137"/>
      <c r="G74" s="137"/>
      <c r="H74" s="137"/>
      <c r="I74" s="137"/>
      <c r="J74" s="137"/>
      <c r="K74" s="137"/>
      <c r="L74" s="137"/>
    </row>
    <row r="75" spans="1:12" ht="14.25" customHeight="1">
      <c r="A75" s="108"/>
      <c r="B75" s="129" t="s">
        <v>252</v>
      </c>
      <c r="C75" s="130" t="s">
        <v>589</v>
      </c>
      <c r="D75" s="131">
        <v>1755051</v>
      </c>
      <c r="E75" s="132" t="s">
        <v>723</v>
      </c>
      <c r="F75" s="139">
        <v>57.7</v>
      </c>
      <c r="G75" s="132" t="s">
        <v>724</v>
      </c>
      <c r="H75" s="139">
        <v>58.5</v>
      </c>
      <c r="I75" s="132" t="s">
        <v>725</v>
      </c>
      <c r="J75" s="139">
        <v>58.7</v>
      </c>
      <c r="K75" s="132"/>
      <c r="L75" s="134" t="s">
        <v>590</v>
      </c>
    </row>
    <row r="76" spans="1:12" ht="15" thickBot="1">
      <c r="A76" s="104"/>
      <c r="B76" s="135"/>
      <c r="C76" s="136"/>
      <c r="D76" s="137"/>
      <c r="E76" s="137"/>
      <c r="F76" s="137"/>
      <c r="G76" s="137"/>
      <c r="H76" s="137"/>
      <c r="I76" s="137"/>
      <c r="J76" s="137"/>
      <c r="K76" s="137"/>
      <c r="L76" s="137"/>
    </row>
    <row r="77" spans="1:12" ht="14.25" customHeight="1">
      <c r="A77" s="108"/>
      <c r="B77" s="129" t="s">
        <v>256</v>
      </c>
      <c r="C77" s="130" t="s">
        <v>589</v>
      </c>
      <c r="D77" s="138">
        <v>65740</v>
      </c>
      <c r="E77" s="132" t="s">
        <v>726</v>
      </c>
      <c r="F77" s="134" t="s">
        <v>590</v>
      </c>
      <c r="G77" s="132" t="s">
        <v>727</v>
      </c>
      <c r="H77" s="133">
        <v>0.313</v>
      </c>
      <c r="I77" s="132" t="s">
        <v>728</v>
      </c>
      <c r="J77" s="133">
        <v>0.931</v>
      </c>
      <c r="K77" s="132"/>
      <c r="L77" s="134" t="s">
        <v>590</v>
      </c>
    </row>
    <row r="78" spans="1:12" ht="15" thickBot="1">
      <c r="A78" s="104"/>
      <c r="B78" s="135"/>
      <c r="C78" s="136"/>
      <c r="D78" s="137"/>
      <c r="E78" s="137"/>
      <c r="F78" s="137"/>
      <c r="G78" s="137"/>
      <c r="H78" s="137"/>
      <c r="I78" s="137"/>
      <c r="J78" s="137"/>
      <c r="K78" s="137"/>
      <c r="L78" s="137"/>
    </row>
    <row r="79" spans="1:12" ht="14.25" customHeight="1">
      <c r="A79" s="108"/>
      <c r="B79" s="129" t="s">
        <v>207</v>
      </c>
      <c r="C79" s="130" t="s">
        <v>589</v>
      </c>
      <c r="D79" s="131">
        <v>1745324</v>
      </c>
      <c r="E79" s="132" t="s">
        <v>729</v>
      </c>
      <c r="F79" s="139">
        <v>48.5</v>
      </c>
      <c r="G79" s="132" t="s">
        <v>710</v>
      </c>
      <c r="H79" s="131">
        <v>49</v>
      </c>
      <c r="I79" s="132" t="s">
        <v>700</v>
      </c>
      <c r="J79" s="139">
        <v>50.6</v>
      </c>
      <c r="K79" s="132"/>
      <c r="L79" s="134" t="s">
        <v>590</v>
      </c>
    </row>
    <row r="80" spans="1:12" ht="15" thickBot="1">
      <c r="A80" s="104"/>
      <c r="B80" s="135"/>
      <c r="C80" s="136"/>
      <c r="D80" s="137"/>
      <c r="E80" s="137"/>
      <c r="F80" s="137"/>
      <c r="G80" s="137"/>
      <c r="H80" s="137"/>
      <c r="I80" s="137"/>
      <c r="J80" s="137"/>
      <c r="K80" s="137"/>
      <c r="L80" s="137"/>
    </row>
    <row r="81" spans="1:12" ht="14.25" customHeight="1">
      <c r="A81" s="108"/>
      <c r="B81" s="129" t="s">
        <v>207</v>
      </c>
      <c r="C81" s="130" t="s">
        <v>589</v>
      </c>
      <c r="D81" s="134" t="s">
        <v>730</v>
      </c>
      <c r="E81" s="132"/>
      <c r="F81" s="134" t="s">
        <v>590</v>
      </c>
      <c r="G81" s="132"/>
      <c r="H81" s="134" t="s">
        <v>590</v>
      </c>
      <c r="I81" s="132" t="s">
        <v>705</v>
      </c>
      <c r="J81" s="133">
        <v>0.001</v>
      </c>
      <c r="K81" s="132"/>
      <c r="L81" s="134" t="s">
        <v>590</v>
      </c>
    </row>
    <row r="82" spans="1:12" ht="15" thickBot="1">
      <c r="A82" s="104"/>
      <c r="B82" s="135"/>
      <c r="C82" s="136"/>
      <c r="D82" s="137"/>
      <c r="E82" s="137"/>
      <c r="F82" s="137"/>
      <c r="G82" s="137"/>
      <c r="H82" s="137"/>
      <c r="I82" s="137"/>
      <c r="J82" s="137"/>
      <c r="K82" s="137"/>
      <c r="L82" s="137"/>
    </row>
    <row r="83" spans="1:12" ht="14.25" customHeight="1">
      <c r="A83" s="108"/>
      <c r="B83" s="129" t="s">
        <v>218</v>
      </c>
      <c r="C83" s="130" t="s">
        <v>589</v>
      </c>
      <c r="D83" s="134" t="s">
        <v>595</v>
      </c>
      <c r="E83" s="132" t="s">
        <v>731</v>
      </c>
      <c r="F83" s="131">
        <v>29</v>
      </c>
      <c r="G83" s="132" t="s">
        <v>732</v>
      </c>
      <c r="H83" s="131">
        <v>30</v>
      </c>
      <c r="I83" s="132"/>
      <c r="J83" s="134" t="s">
        <v>590</v>
      </c>
      <c r="K83" s="132" t="s">
        <v>733</v>
      </c>
      <c r="L83" s="131">
        <v>32</v>
      </c>
    </row>
    <row r="84" spans="1:12" ht="15" thickBot="1">
      <c r="A84" s="104"/>
      <c r="B84" s="135"/>
      <c r="C84" s="136"/>
      <c r="D84" s="137"/>
      <c r="E84" s="137"/>
      <c r="F84" s="137"/>
      <c r="G84" s="137"/>
      <c r="H84" s="137"/>
      <c r="I84" s="137"/>
      <c r="J84" s="137"/>
      <c r="K84" s="137"/>
      <c r="L84" s="137"/>
    </row>
    <row r="85" spans="1:12" ht="14.25" customHeight="1">
      <c r="A85" s="108"/>
      <c r="B85" s="129" t="s">
        <v>220</v>
      </c>
      <c r="C85" s="130" t="s">
        <v>589</v>
      </c>
      <c r="D85" s="131">
        <v>1737726</v>
      </c>
      <c r="E85" s="132" t="s">
        <v>709</v>
      </c>
      <c r="F85" s="133">
        <v>43.529</v>
      </c>
      <c r="G85" s="132" t="s">
        <v>718</v>
      </c>
      <c r="H85" s="133">
        <v>43.976</v>
      </c>
      <c r="I85" s="132" t="s">
        <v>719</v>
      </c>
      <c r="J85" s="133">
        <v>44.939</v>
      </c>
      <c r="K85" s="132" t="s">
        <v>734</v>
      </c>
      <c r="L85" s="133">
        <v>44.516</v>
      </c>
    </row>
    <row r="86" spans="1:12" ht="15" thickBot="1">
      <c r="A86" s="104"/>
      <c r="B86" s="135"/>
      <c r="C86" s="136"/>
      <c r="D86" s="137"/>
      <c r="E86" s="137"/>
      <c r="F86" s="137"/>
      <c r="G86" s="137"/>
      <c r="H86" s="137"/>
      <c r="I86" s="137"/>
      <c r="J86" s="137"/>
      <c r="K86" s="137"/>
      <c r="L86" s="137"/>
    </row>
    <row r="87" spans="1:12" ht="14.25" customHeight="1">
      <c r="A87" s="108"/>
      <c r="B87" s="129" t="s">
        <v>220</v>
      </c>
      <c r="C87" s="130" t="s">
        <v>589</v>
      </c>
      <c r="D87" s="131">
        <v>23072570</v>
      </c>
      <c r="E87" s="132"/>
      <c r="F87" s="134" t="s">
        <v>590</v>
      </c>
      <c r="G87" s="132"/>
      <c r="H87" s="134" t="s">
        <v>590</v>
      </c>
      <c r="I87" s="132"/>
      <c r="J87" s="134" t="s">
        <v>590</v>
      </c>
      <c r="K87" s="132" t="s">
        <v>734</v>
      </c>
      <c r="L87" s="133">
        <v>0.001</v>
      </c>
    </row>
    <row r="88" spans="1:12" ht="15" thickBot="1">
      <c r="A88" s="104"/>
      <c r="B88" s="135"/>
      <c r="C88" s="136"/>
      <c r="D88" s="137"/>
      <c r="E88" s="137"/>
      <c r="F88" s="137"/>
      <c r="G88" s="137"/>
      <c r="H88" s="137"/>
      <c r="I88" s="137"/>
      <c r="J88" s="137"/>
      <c r="K88" s="137"/>
      <c r="L88" s="137"/>
    </row>
    <row r="89" spans="1:12" ht="14.25" customHeight="1">
      <c r="A89" s="108"/>
      <c r="B89" s="129" t="s">
        <v>228</v>
      </c>
      <c r="C89" s="130" t="s">
        <v>589</v>
      </c>
      <c r="D89" s="131">
        <v>21019292</v>
      </c>
      <c r="E89" s="132" t="s">
        <v>731</v>
      </c>
      <c r="F89" s="133">
        <v>6.164</v>
      </c>
      <c r="G89" s="132" t="s">
        <v>704</v>
      </c>
      <c r="H89" s="133">
        <v>6.614</v>
      </c>
      <c r="I89" s="132" t="s">
        <v>700</v>
      </c>
      <c r="J89" s="133">
        <v>7.774</v>
      </c>
      <c r="K89" s="132"/>
      <c r="L89" s="134" t="s">
        <v>590</v>
      </c>
    </row>
    <row r="90" spans="1:12" ht="15" thickBot="1">
      <c r="A90" s="104"/>
      <c r="B90" s="135"/>
      <c r="C90" s="136"/>
      <c r="D90" s="137"/>
      <c r="E90" s="137"/>
      <c r="F90" s="137"/>
      <c r="G90" s="137"/>
      <c r="H90" s="137"/>
      <c r="I90" s="137"/>
      <c r="J90" s="137"/>
      <c r="K90" s="137"/>
      <c r="L90" s="137"/>
    </row>
    <row r="91" spans="1:12" ht="14.25" customHeight="1">
      <c r="A91" s="108"/>
      <c r="B91" s="129" t="s">
        <v>120</v>
      </c>
      <c r="C91" s="130" t="s">
        <v>589</v>
      </c>
      <c r="D91" s="131">
        <v>140501486</v>
      </c>
      <c r="E91" s="132" t="s">
        <v>2</v>
      </c>
      <c r="F91" s="134" t="s">
        <v>590</v>
      </c>
      <c r="G91" s="132"/>
      <c r="H91" s="134" t="s">
        <v>590</v>
      </c>
      <c r="I91" s="132"/>
      <c r="J91" s="134" t="s">
        <v>590</v>
      </c>
      <c r="K91" s="132"/>
      <c r="L91" s="134" t="s">
        <v>590</v>
      </c>
    </row>
    <row r="92" spans="1:12" ht="15" thickBot="1">
      <c r="A92" s="104"/>
      <c r="B92" s="135"/>
      <c r="C92" s="136"/>
      <c r="D92" s="137"/>
      <c r="E92" s="137"/>
      <c r="F92" s="137"/>
      <c r="G92" s="137"/>
      <c r="H92" s="137"/>
      <c r="I92" s="137"/>
      <c r="J92" s="137"/>
      <c r="K92" s="137"/>
      <c r="L92" s="137"/>
    </row>
    <row r="93" spans="1:12" ht="14.25" customHeight="1">
      <c r="A93" s="108"/>
      <c r="B93" s="129" t="s">
        <v>122</v>
      </c>
      <c r="C93" s="130" t="s">
        <v>589</v>
      </c>
      <c r="D93" s="131">
        <v>140501454</v>
      </c>
      <c r="E93" s="132" t="s">
        <v>2</v>
      </c>
      <c r="F93" s="134" t="s">
        <v>590</v>
      </c>
      <c r="G93" s="132"/>
      <c r="H93" s="134" t="s">
        <v>590</v>
      </c>
      <c r="I93" s="132"/>
      <c r="J93" s="134" t="s">
        <v>590</v>
      </c>
      <c r="K93" s="132"/>
      <c r="L93" s="134" t="s">
        <v>590</v>
      </c>
    </row>
    <row r="94" spans="1:12" ht="15" thickBot="1">
      <c r="A94" s="104"/>
      <c r="B94" s="135"/>
      <c r="C94" s="136"/>
      <c r="D94" s="137"/>
      <c r="E94" s="137"/>
      <c r="F94" s="137"/>
      <c r="G94" s="137"/>
      <c r="H94" s="137"/>
      <c r="I94" s="137"/>
      <c r="J94" s="137"/>
      <c r="K94" s="137"/>
      <c r="L94" s="137"/>
    </row>
    <row r="95" spans="1:12" ht="14.25" customHeight="1">
      <c r="A95" s="108"/>
      <c r="B95" s="129" t="s">
        <v>124</v>
      </c>
      <c r="C95" s="130" t="s">
        <v>589</v>
      </c>
      <c r="D95" s="138">
        <v>65738</v>
      </c>
      <c r="E95" s="132" t="s">
        <v>701</v>
      </c>
      <c r="F95" s="131">
        <v>5</v>
      </c>
      <c r="G95" s="132" t="s">
        <v>699</v>
      </c>
      <c r="H95" s="131">
        <v>6</v>
      </c>
      <c r="I95" s="132" t="s">
        <v>691</v>
      </c>
      <c r="J95" s="131">
        <v>7</v>
      </c>
      <c r="K95" s="132"/>
      <c r="L95" s="134" t="s">
        <v>590</v>
      </c>
    </row>
    <row r="96" spans="1:12" ht="15" thickBot="1">
      <c r="A96" s="104"/>
      <c r="B96" s="135"/>
      <c r="C96" s="136"/>
      <c r="D96" s="137"/>
      <c r="E96" s="137"/>
      <c r="F96" s="137"/>
      <c r="G96" s="137"/>
      <c r="H96" s="137"/>
      <c r="I96" s="137"/>
      <c r="J96" s="137"/>
      <c r="K96" s="137"/>
      <c r="L96" s="137"/>
    </row>
    <row r="97" spans="1:12" ht="14.25" customHeight="1">
      <c r="A97" s="108"/>
      <c r="B97" s="129" t="s">
        <v>128</v>
      </c>
      <c r="C97" s="130" t="s">
        <v>589</v>
      </c>
      <c r="D97" s="131">
        <v>140501288</v>
      </c>
      <c r="E97" s="132" t="s">
        <v>2</v>
      </c>
      <c r="F97" s="134" t="s">
        <v>590</v>
      </c>
      <c r="G97" s="132"/>
      <c r="H97" s="134" t="s">
        <v>590</v>
      </c>
      <c r="I97" s="132"/>
      <c r="J97" s="134" t="s">
        <v>590</v>
      </c>
      <c r="K97" s="132"/>
      <c r="L97" s="134" t="s">
        <v>590</v>
      </c>
    </row>
    <row r="98" spans="1:12" ht="15" thickBot="1">
      <c r="A98" s="104"/>
      <c r="B98" s="135"/>
      <c r="C98" s="136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1:12" ht="14.25" customHeight="1">
      <c r="A99" s="108"/>
      <c r="B99" s="129" t="s">
        <v>130</v>
      </c>
      <c r="C99" s="130" t="s">
        <v>589</v>
      </c>
      <c r="D99" s="131">
        <v>21007306</v>
      </c>
      <c r="E99" s="132" t="s">
        <v>2</v>
      </c>
      <c r="F99" s="134" t="s">
        <v>590</v>
      </c>
      <c r="G99" s="132"/>
      <c r="H99" s="134" t="s">
        <v>590</v>
      </c>
      <c r="I99" s="132"/>
      <c r="J99" s="134" t="s">
        <v>590</v>
      </c>
      <c r="K99" s="132"/>
      <c r="L99" s="134" t="s">
        <v>590</v>
      </c>
    </row>
    <row r="100" spans="1:12" ht="15" thickBot="1">
      <c r="A100" s="104"/>
      <c r="B100" s="135"/>
      <c r="C100" s="136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1:12" ht="14.25" customHeight="1">
      <c r="A101" s="108"/>
      <c r="B101" s="129" t="s">
        <v>193</v>
      </c>
      <c r="C101" s="130" t="s">
        <v>589</v>
      </c>
      <c r="D101" s="131">
        <v>21066315</v>
      </c>
      <c r="E101" s="132" t="s">
        <v>735</v>
      </c>
      <c r="F101" s="134" t="s">
        <v>590</v>
      </c>
      <c r="G101" s="132"/>
      <c r="H101" s="134" t="s">
        <v>590</v>
      </c>
      <c r="I101" s="132"/>
      <c r="J101" s="134" t="s">
        <v>590</v>
      </c>
      <c r="K101" s="132"/>
      <c r="L101" s="134" t="s">
        <v>590</v>
      </c>
    </row>
    <row r="102" spans="1:12" ht="15" thickBot="1">
      <c r="A102" s="104"/>
      <c r="B102" s="135"/>
      <c r="C102" s="136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1:12" ht="14.25" customHeight="1">
      <c r="A103" s="108"/>
      <c r="B103" s="129" t="s">
        <v>132</v>
      </c>
      <c r="C103" s="130" t="s">
        <v>589</v>
      </c>
      <c r="D103" s="131">
        <v>140501305</v>
      </c>
      <c r="E103" s="132" t="s">
        <v>2</v>
      </c>
      <c r="F103" s="134" t="s">
        <v>590</v>
      </c>
      <c r="G103" s="132"/>
      <c r="H103" s="134" t="s">
        <v>590</v>
      </c>
      <c r="I103" s="132"/>
      <c r="J103" s="134" t="s">
        <v>590</v>
      </c>
      <c r="K103" s="132"/>
      <c r="L103" s="134" t="s">
        <v>590</v>
      </c>
    </row>
    <row r="104" spans="1:12" ht="15" thickBot="1">
      <c r="A104" s="104"/>
      <c r="B104" s="135"/>
      <c r="C104" s="136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1:12" ht="14.25" customHeight="1">
      <c r="A105" s="108"/>
      <c r="B105" s="129" t="s">
        <v>199</v>
      </c>
      <c r="C105" s="130" t="s">
        <v>589</v>
      </c>
      <c r="D105" s="141">
        <v>140501356</v>
      </c>
      <c r="E105" s="132" t="s">
        <v>2</v>
      </c>
      <c r="F105" s="134" t="s">
        <v>590</v>
      </c>
      <c r="G105" s="132"/>
      <c r="H105" s="134" t="s">
        <v>590</v>
      </c>
      <c r="I105" s="132"/>
      <c r="J105" s="134" t="s">
        <v>590</v>
      </c>
      <c r="K105" s="132"/>
      <c r="L105" s="134" t="s">
        <v>590</v>
      </c>
    </row>
    <row r="106" spans="1:12" ht="15" thickBot="1">
      <c r="A106" s="104"/>
      <c r="B106" s="135"/>
      <c r="C106" s="136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1:12" ht="14.25" customHeight="1">
      <c r="A107" s="108"/>
      <c r="B107" s="129" t="s">
        <v>283</v>
      </c>
      <c r="C107" s="130" t="s">
        <v>589</v>
      </c>
      <c r="D107" s="134" t="s">
        <v>598</v>
      </c>
      <c r="E107" s="132" t="s">
        <v>698</v>
      </c>
      <c r="F107" s="139">
        <v>50.8</v>
      </c>
      <c r="G107" s="132" t="s">
        <v>718</v>
      </c>
      <c r="H107" s="139">
        <v>50.8</v>
      </c>
      <c r="I107" s="132"/>
      <c r="J107" s="134" t="s">
        <v>590</v>
      </c>
      <c r="K107" s="132"/>
      <c r="L107" s="134" t="s">
        <v>590</v>
      </c>
    </row>
    <row r="108" spans="1:12" ht="15" thickBot="1">
      <c r="A108" s="104"/>
      <c r="B108" s="135"/>
      <c r="C108" s="136"/>
      <c r="D108" s="137"/>
      <c r="E108" s="137"/>
      <c r="F108" s="137"/>
      <c r="G108" s="137"/>
      <c r="H108" s="137"/>
      <c r="I108" s="137"/>
      <c r="J108" s="137"/>
      <c r="K108" s="137"/>
      <c r="L108" s="137"/>
    </row>
    <row r="109" spans="1:12" ht="14.25" customHeight="1">
      <c r="A109" s="108"/>
      <c r="B109" s="129" t="s">
        <v>6</v>
      </c>
      <c r="C109" s="130" t="s">
        <v>589</v>
      </c>
      <c r="D109" s="131">
        <v>1755045</v>
      </c>
      <c r="E109" s="132" t="s">
        <v>2</v>
      </c>
      <c r="F109" s="134" t="s">
        <v>590</v>
      </c>
      <c r="G109" s="132"/>
      <c r="H109" s="134" t="s">
        <v>590</v>
      </c>
      <c r="I109" s="132"/>
      <c r="J109" s="134" t="s">
        <v>590</v>
      </c>
      <c r="K109" s="132"/>
      <c r="L109" s="134" t="s">
        <v>590</v>
      </c>
    </row>
    <row r="110" spans="1:12" ht="15" thickBot="1">
      <c r="A110" s="104"/>
      <c r="B110" s="135"/>
      <c r="C110" s="136"/>
      <c r="D110" s="137"/>
      <c r="E110" s="137"/>
      <c r="F110" s="137"/>
      <c r="G110" s="137"/>
      <c r="H110" s="137"/>
      <c r="I110" s="137"/>
      <c r="J110" s="137"/>
      <c r="K110" s="137"/>
      <c r="L110" s="137"/>
    </row>
    <row r="111" spans="1:12" ht="14.25" customHeight="1">
      <c r="A111" s="108"/>
      <c r="B111" s="129" t="s">
        <v>297</v>
      </c>
      <c r="C111" s="130" t="s">
        <v>589</v>
      </c>
      <c r="D111" s="131">
        <v>140501341</v>
      </c>
      <c r="E111" s="132" t="s">
        <v>2</v>
      </c>
      <c r="F111" s="134" t="s">
        <v>590</v>
      </c>
      <c r="G111" s="132"/>
      <c r="H111" s="134" t="s">
        <v>590</v>
      </c>
      <c r="I111" s="132"/>
      <c r="J111" s="134" t="s">
        <v>590</v>
      </c>
      <c r="K111" s="132"/>
      <c r="L111" s="134" t="s">
        <v>590</v>
      </c>
    </row>
    <row r="112" spans="1:12" ht="15" thickBot="1">
      <c r="A112" s="104"/>
      <c r="B112" s="135"/>
      <c r="C112" s="136"/>
      <c r="D112" s="137"/>
      <c r="E112" s="137"/>
      <c r="F112" s="137"/>
      <c r="G112" s="137"/>
      <c r="H112" s="137"/>
      <c r="I112" s="137"/>
      <c r="J112" s="137"/>
      <c r="K112" s="137"/>
      <c r="L112" s="137"/>
    </row>
    <row r="113" spans="1:12" ht="14.25" customHeight="1">
      <c r="A113" s="108"/>
      <c r="B113" s="129" t="s">
        <v>301</v>
      </c>
      <c r="C113" s="130" t="s">
        <v>589</v>
      </c>
      <c r="D113" s="131">
        <v>140501307</v>
      </c>
      <c r="E113" s="132" t="s">
        <v>2</v>
      </c>
      <c r="F113" s="134" t="s">
        <v>590</v>
      </c>
      <c r="G113" s="132"/>
      <c r="H113" s="134" t="s">
        <v>590</v>
      </c>
      <c r="I113" s="132"/>
      <c r="J113" s="134" t="s">
        <v>590</v>
      </c>
      <c r="K113" s="132"/>
      <c r="L113" s="134" t="s">
        <v>590</v>
      </c>
    </row>
    <row r="114" spans="1:12" ht="15" thickBot="1">
      <c r="A114" s="104"/>
      <c r="B114" s="135"/>
      <c r="C114" s="136"/>
      <c r="D114" s="137"/>
      <c r="E114" s="137"/>
      <c r="F114" s="137"/>
      <c r="G114" s="137"/>
      <c r="H114" s="137"/>
      <c r="I114" s="137"/>
      <c r="J114" s="137"/>
      <c r="K114" s="137"/>
      <c r="L114" s="137"/>
    </row>
    <row r="115" spans="1:12" ht="14.25" customHeight="1">
      <c r="A115" s="108"/>
      <c r="B115" s="129" t="s">
        <v>303</v>
      </c>
      <c r="C115" s="130" t="s">
        <v>589</v>
      </c>
      <c r="D115" s="131">
        <v>1735252</v>
      </c>
      <c r="E115" s="132" t="s">
        <v>736</v>
      </c>
      <c r="F115" s="134" t="s">
        <v>590</v>
      </c>
      <c r="G115" s="132"/>
      <c r="H115" s="134" t="s">
        <v>590</v>
      </c>
      <c r="I115" s="132"/>
      <c r="J115" s="134" t="s">
        <v>590</v>
      </c>
      <c r="K115" s="132"/>
      <c r="L115" s="134" t="s">
        <v>590</v>
      </c>
    </row>
    <row r="116" spans="1:12" ht="15" thickBot="1">
      <c r="A116" s="104"/>
      <c r="B116" s="135"/>
      <c r="C116" s="136"/>
      <c r="D116" s="137"/>
      <c r="E116" s="137"/>
      <c r="F116" s="137"/>
      <c r="G116" s="137"/>
      <c r="H116" s="137"/>
      <c r="I116" s="137"/>
      <c r="J116" s="137"/>
      <c r="K116" s="137"/>
      <c r="L116" s="137"/>
    </row>
    <row r="117" spans="1:12" ht="14.25" customHeight="1">
      <c r="A117" s="108"/>
      <c r="B117" s="129" t="s">
        <v>307</v>
      </c>
      <c r="C117" s="130" t="s">
        <v>589</v>
      </c>
      <c r="D117" s="131">
        <v>1376244</v>
      </c>
      <c r="E117" s="132" t="s">
        <v>2</v>
      </c>
      <c r="F117" s="134" t="s">
        <v>590</v>
      </c>
      <c r="G117" s="132"/>
      <c r="H117" s="134" t="s">
        <v>590</v>
      </c>
      <c r="I117" s="132"/>
      <c r="J117" s="134" t="s">
        <v>590</v>
      </c>
      <c r="K117" s="132"/>
      <c r="L117" s="134" t="s">
        <v>590</v>
      </c>
    </row>
    <row r="118" spans="1:12" ht="15" thickBot="1">
      <c r="A118" s="104"/>
      <c r="B118" s="135"/>
      <c r="C118" s="136"/>
      <c r="D118" s="137"/>
      <c r="E118" s="137"/>
      <c r="F118" s="137"/>
      <c r="G118" s="137"/>
      <c r="H118" s="137"/>
      <c r="I118" s="137"/>
      <c r="J118" s="137"/>
      <c r="K118" s="137"/>
      <c r="L118" s="137"/>
    </row>
    <row r="119" spans="1:12" ht="14.25" customHeight="1">
      <c r="A119" s="108"/>
      <c r="B119" s="129" t="s">
        <v>279</v>
      </c>
      <c r="C119" s="130" t="s">
        <v>589</v>
      </c>
      <c r="D119" s="134" t="s">
        <v>737</v>
      </c>
      <c r="E119" s="132"/>
      <c r="F119" s="134" t="s">
        <v>590</v>
      </c>
      <c r="G119" s="132"/>
      <c r="H119" s="134" t="s">
        <v>590</v>
      </c>
      <c r="I119" s="132" t="s">
        <v>702</v>
      </c>
      <c r="J119" s="133">
        <v>0.001</v>
      </c>
      <c r="K119" s="132"/>
      <c r="L119" s="134" t="s">
        <v>590</v>
      </c>
    </row>
    <row r="120" spans="1:12" ht="15" thickBot="1">
      <c r="A120" s="104"/>
      <c r="B120" s="135"/>
      <c r="C120" s="136"/>
      <c r="D120" s="137"/>
      <c r="E120" s="137"/>
      <c r="F120" s="137"/>
      <c r="G120" s="137"/>
      <c r="H120" s="137"/>
      <c r="I120" s="137"/>
      <c r="J120" s="137"/>
      <c r="K120" s="137"/>
      <c r="L120" s="137"/>
    </row>
    <row r="121" spans="1:12" ht="14.25" customHeight="1">
      <c r="A121" s="108"/>
      <c r="B121" s="129" t="s">
        <v>295</v>
      </c>
      <c r="C121" s="130" t="s">
        <v>589</v>
      </c>
      <c r="D121" s="131">
        <v>109610</v>
      </c>
      <c r="E121" s="132" t="s">
        <v>738</v>
      </c>
      <c r="F121" s="134" t="s">
        <v>590</v>
      </c>
      <c r="G121" s="132"/>
      <c r="H121" s="134" t="s">
        <v>590</v>
      </c>
      <c r="I121" s="132"/>
      <c r="J121" s="134" t="s">
        <v>590</v>
      </c>
      <c r="K121" s="132"/>
      <c r="L121" s="134" t="s">
        <v>590</v>
      </c>
    </row>
    <row r="122" spans="1:12" ht="15" thickBot="1">
      <c r="A122" s="104"/>
      <c r="B122" s="135"/>
      <c r="C122" s="136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1:12" ht="14.25" customHeight="1">
      <c r="A123" s="108"/>
      <c r="B123" s="129" t="s">
        <v>309</v>
      </c>
      <c r="C123" s="130" t="s">
        <v>589</v>
      </c>
      <c r="D123" s="131">
        <v>109609</v>
      </c>
      <c r="E123" s="132" t="s">
        <v>738</v>
      </c>
      <c r="F123" s="134" t="s">
        <v>590</v>
      </c>
      <c r="G123" s="132"/>
      <c r="H123" s="134" t="s">
        <v>590</v>
      </c>
      <c r="I123" s="132"/>
      <c r="J123" s="134" t="s">
        <v>590</v>
      </c>
      <c r="K123" s="132"/>
      <c r="L123" s="134" t="s">
        <v>590</v>
      </c>
    </row>
    <row r="124" spans="1:12" ht="15" thickBot="1">
      <c r="A124" s="104"/>
      <c r="B124" s="135"/>
      <c r="C124" s="136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1:12" ht="14.25" customHeight="1">
      <c r="A125" s="108"/>
      <c r="B125" s="129" t="s">
        <v>315</v>
      </c>
      <c r="C125" s="130" t="s">
        <v>589</v>
      </c>
      <c r="D125" s="138">
        <v>65730</v>
      </c>
      <c r="E125" s="132" t="s">
        <v>698</v>
      </c>
      <c r="F125" s="140">
        <v>4.76</v>
      </c>
      <c r="G125" s="132" t="s">
        <v>739</v>
      </c>
      <c r="H125" s="140">
        <v>4.76</v>
      </c>
      <c r="I125" s="132" t="s">
        <v>705</v>
      </c>
      <c r="J125" s="140">
        <v>4.76</v>
      </c>
      <c r="K125" s="132"/>
      <c r="L125" s="134" t="s">
        <v>590</v>
      </c>
    </row>
    <row r="126" spans="1:12" ht="15" thickBot="1">
      <c r="A126" s="104"/>
      <c r="B126" s="135"/>
      <c r="C126" s="136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1:12" ht="14.25" customHeight="1">
      <c r="A127" s="108"/>
      <c r="B127" s="129" t="s">
        <v>159</v>
      </c>
      <c r="C127" s="130" t="s">
        <v>589</v>
      </c>
      <c r="D127" s="134" t="s">
        <v>599</v>
      </c>
      <c r="E127" s="132" t="s">
        <v>706</v>
      </c>
      <c r="F127" s="133">
        <v>17.806</v>
      </c>
      <c r="G127" s="132" t="s">
        <v>707</v>
      </c>
      <c r="H127" s="133">
        <v>18.117</v>
      </c>
      <c r="I127" s="132" t="s">
        <v>740</v>
      </c>
      <c r="J127" s="133">
        <v>18.978</v>
      </c>
      <c r="K127" s="132"/>
      <c r="L127" s="134" t="s">
        <v>590</v>
      </c>
    </row>
    <row r="128" spans="1:12" ht="15" thickBot="1">
      <c r="A128" s="104"/>
      <c r="B128" s="135"/>
      <c r="C128" s="136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1:12" ht="14.25" customHeight="1">
      <c r="A129" s="108"/>
      <c r="B129" s="129" t="s">
        <v>183</v>
      </c>
      <c r="C129" s="130" t="s">
        <v>589</v>
      </c>
      <c r="D129" s="138">
        <v>2664</v>
      </c>
      <c r="E129" s="132" t="s">
        <v>698</v>
      </c>
      <c r="F129" s="140">
        <v>3.73</v>
      </c>
      <c r="G129" s="132" t="s">
        <v>739</v>
      </c>
      <c r="H129" s="133">
        <v>4.022</v>
      </c>
      <c r="I129" s="132" t="s">
        <v>705</v>
      </c>
      <c r="J129" s="140">
        <v>4.84</v>
      </c>
      <c r="K129" s="132"/>
      <c r="L129" s="134" t="s">
        <v>590</v>
      </c>
    </row>
    <row r="130" spans="1:12" ht="15" thickBot="1">
      <c r="A130" s="104"/>
      <c r="B130" s="135"/>
      <c r="C130" s="136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1:12" ht="14.25" customHeight="1">
      <c r="A131" s="108"/>
      <c r="B131" s="129" t="s">
        <v>248</v>
      </c>
      <c r="C131" s="130" t="s">
        <v>589</v>
      </c>
      <c r="D131" s="131">
        <v>19009342</v>
      </c>
      <c r="E131" s="132" t="s">
        <v>741</v>
      </c>
      <c r="F131" s="139">
        <v>16.2</v>
      </c>
      <c r="G131" s="132" t="s">
        <v>742</v>
      </c>
      <c r="H131" s="139">
        <v>16.2</v>
      </c>
      <c r="I131" s="132" t="s">
        <v>743</v>
      </c>
      <c r="J131" s="139">
        <v>16.3</v>
      </c>
      <c r="K131" s="132" t="s">
        <v>744</v>
      </c>
      <c r="L131" s="139">
        <v>16.8</v>
      </c>
    </row>
    <row r="132" spans="1:12" ht="15" thickBot="1">
      <c r="A132" s="104"/>
      <c r="B132" s="135"/>
      <c r="C132" s="136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1:12" ht="14.25" customHeight="1">
      <c r="A133" s="108"/>
      <c r="B133" s="129" t="s">
        <v>250</v>
      </c>
      <c r="C133" s="130" t="s">
        <v>589</v>
      </c>
      <c r="D133" s="131">
        <v>20006344</v>
      </c>
      <c r="E133" s="132" t="s">
        <v>741</v>
      </c>
      <c r="F133" s="139">
        <v>23.2</v>
      </c>
      <c r="G133" s="132" t="s">
        <v>742</v>
      </c>
      <c r="H133" s="139">
        <v>23.2</v>
      </c>
      <c r="I133" s="132" t="s">
        <v>743</v>
      </c>
      <c r="J133" s="139">
        <v>23.8</v>
      </c>
      <c r="K133" s="132" t="s">
        <v>744</v>
      </c>
      <c r="L133" s="139">
        <v>25.3</v>
      </c>
    </row>
    <row r="134" spans="1:12" ht="15" thickBot="1">
      <c r="A134" s="104"/>
      <c r="B134" s="135"/>
      <c r="C134" s="136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1:12" ht="14.25" customHeight="1">
      <c r="A135" s="108"/>
      <c r="B135" s="129" t="s">
        <v>267</v>
      </c>
      <c r="C135" s="130" t="s">
        <v>589</v>
      </c>
      <c r="D135" s="131">
        <v>1737778</v>
      </c>
      <c r="E135" s="132" t="s">
        <v>745</v>
      </c>
      <c r="F135" s="134" t="s">
        <v>590</v>
      </c>
      <c r="G135" s="132"/>
      <c r="H135" s="134" t="s">
        <v>590</v>
      </c>
      <c r="I135" s="132"/>
      <c r="J135" s="134" t="s">
        <v>590</v>
      </c>
      <c r="K135" s="132"/>
      <c r="L135" s="134" t="s">
        <v>590</v>
      </c>
    </row>
    <row r="136" spans="1:12" ht="15" thickBot="1">
      <c r="A136" s="104"/>
      <c r="B136" s="135"/>
      <c r="C136" s="136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1:12" ht="14.25" customHeight="1">
      <c r="A137" s="108"/>
      <c r="B137" s="129" t="s">
        <v>291</v>
      </c>
      <c r="C137" s="130" t="s">
        <v>589</v>
      </c>
      <c r="D137" s="131">
        <v>38700957</v>
      </c>
      <c r="E137" s="132" t="s">
        <v>706</v>
      </c>
      <c r="F137" s="133">
        <v>12.031</v>
      </c>
      <c r="G137" s="132" t="s">
        <v>707</v>
      </c>
      <c r="H137" s="133">
        <v>12.213</v>
      </c>
      <c r="I137" s="132" t="s">
        <v>740</v>
      </c>
      <c r="J137" s="133">
        <v>12.556</v>
      </c>
      <c r="K137" s="132"/>
      <c r="L137" s="134" t="s">
        <v>590</v>
      </c>
    </row>
    <row r="138" spans="1:12" ht="15" thickBot="1">
      <c r="A138" s="104"/>
      <c r="B138" s="135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1:12" ht="14.25" customHeight="1">
      <c r="A139" s="108"/>
      <c r="B139" s="129" t="s">
        <v>1</v>
      </c>
      <c r="C139" s="130" t="s">
        <v>589</v>
      </c>
      <c r="D139" s="131">
        <v>34700754</v>
      </c>
      <c r="E139" s="132" t="s">
        <v>2</v>
      </c>
      <c r="F139" s="134" t="s">
        <v>590</v>
      </c>
      <c r="G139" s="132"/>
      <c r="H139" s="134" t="s">
        <v>590</v>
      </c>
      <c r="I139" s="132"/>
      <c r="J139" s="134" t="s">
        <v>590</v>
      </c>
      <c r="K139" s="132"/>
      <c r="L139" s="134" t="s">
        <v>590</v>
      </c>
    </row>
    <row r="140" spans="1:12" ht="15" thickBot="1">
      <c r="A140" s="104"/>
      <c r="B140" s="135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1:12" ht="14.25" customHeight="1">
      <c r="A141" s="108"/>
      <c r="B141" s="129" t="s">
        <v>8</v>
      </c>
      <c r="C141" s="130" t="s">
        <v>589</v>
      </c>
      <c r="D141" s="131">
        <v>20011607</v>
      </c>
      <c r="E141" s="132" t="s">
        <v>687</v>
      </c>
      <c r="F141" s="133">
        <v>20.487</v>
      </c>
      <c r="G141" s="132" t="s">
        <v>746</v>
      </c>
      <c r="H141" s="133">
        <v>20.738</v>
      </c>
      <c r="I141" s="132" t="s">
        <v>714</v>
      </c>
      <c r="J141" s="133">
        <v>22.031</v>
      </c>
      <c r="K141" s="132" t="s">
        <v>721</v>
      </c>
      <c r="L141" s="133">
        <v>23.685</v>
      </c>
    </row>
    <row r="142" spans="1:12" ht="15" thickBot="1">
      <c r="A142" s="104"/>
      <c r="B142" s="135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1:12" ht="14.25" customHeight="1">
      <c r="A143" s="108"/>
      <c r="B143" s="129" t="s">
        <v>10</v>
      </c>
      <c r="C143" s="130" t="s">
        <v>589</v>
      </c>
      <c r="D143" s="131">
        <v>19003595</v>
      </c>
      <c r="E143" s="132" t="s">
        <v>2</v>
      </c>
      <c r="F143" s="134" t="s">
        <v>590</v>
      </c>
      <c r="G143" s="132"/>
      <c r="H143" s="134" t="s">
        <v>590</v>
      </c>
      <c r="I143" s="132"/>
      <c r="J143" s="134" t="s">
        <v>590</v>
      </c>
      <c r="K143" s="132"/>
      <c r="L143" s="134" t="s">
        <v>590</v>
      </c>
    </row>
    <row r="144" spans="1:12" ht="15" thickBot="1">
      <c r="A144" s="104"/>
      <c r="B144" s="135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1:12" ht="14.25" customHeight="1">
      <c r="A145" s="108"/>
      <c r="B145" s="129" t="s">
        <v>323</v>
      </c>
      <c r="C145" s="130" t="s">
        <v>589</v>
      </c>
      <c r="D145" s="131">
        <v>1745183</v>
      </c>
      <c r="E145" s="132" t="s">
        <v>747</v>
      </c>
      <c r="F145" s="134" t="s">
        <v>590</v>
      </c>
      <c r="G145" s="132" t="s">
        <v>710</v>
      </c>
      <c r="H145" s="133">
        <v>15.008</v>
      </c>
      <c r="I145" s="132" t="s">
        <v>684</v>
      </c>
      <c r="J145" s="133">
        <v>15.679</v>
      </c>
      <c r="K145" s="132"/>
      <c r="L145" s="134" t="s">
        <v>590</v>
      </c>
    </row>
    <row r="146" spans="1:12" ht="15" thickBot="1">
      <c r="A146" s="104"/>
      <c r="B146" s="135"/>
      <c r="C146" s="136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1:12" ht="14.25" customHeight="1">
      <c r="A147" s="108"/>
      <c r="B147" s="129" t="s">
        <v>328</v>
      </c>
      <c r="C147" s="130" t="s">
        <v>589</v>
      </c>
      <c r="D147" s="131">
        <v>1767576</v>
      </c>
      <c r="E147" s="132" t="s">
        <v>741</v>
      </c>
      <c r="F147" s="139">
        <v>12.2</v>
      </c>
      <c r="G147" s="132" t="s">
        <v>748</v>
      </c>
      <c r="H147" s="133">
        <v>12.289</v>
      </c>
      <c r="I147" s="132" t="s">
        <v>743</v>
      </c>
      <c r="J147" s="133">
        <v>12.516</v>
      </c>
      <c r="K147" s="132" t="s">
        <v>749</v>
      </c>
      <c r="L147" s="133">
        <v>12.749</v>
      </c>
    </row>
    <row r="148" spans="1:12" ht="15" thickBot="1">
      <c r="A148" s="104"/>
      <c r="B148" s="135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1:12" ht="14.25" customHeight="1">
      <c r="A149" s="108"/>
      <c r="B149" s="129" t="s">
        <v>330</v>
      </c>
      <c r="C149" s="130" t="s">
        <v>589</v>
      </c>
      <c r="D149" s="131">
        <v>1766781</v>
      </c>
      <c r="E149" s="132" t="s">
        <v>741</v>
      </c>
      <c r="F149" s="133">
        <v>4.219</v>
      </c>
      <c r="G149" s="132" t="s">
        <v>748</v>
      </c>
      <c r="H149" s="133">
        <v>4.219</v>
      </c>
      <c r="I149" s="132" t="s">
        <v>743</v>
      </c>
      <c r="J149" s="133">
        <v>4.219</v>
      </c>
      <c r="K149" s="132" t="s">
        <v>749</v>
      </c>
      <c r="L149" s="133">
        <v>14.271</v>
      </c>
    </row>
    <row r="150" spans="1:12" ht="15" thickBot="1">
      <c r="A150" s="104"/>
      <c r="B150" s="135"/>
      <c r="C150" s="136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1:12" ht="14.25" customHeight="1">
      <c r="A151" s="108"/>
      <c r="B151" s="129" t="s">
        <v>342</v>
      </c>
      <c r="C151" s="130" t="s">
        <v>589</v>
      </c>
      <c r="D151" s="131">
        <v>1372724</v>
      </c>
      <c r="E151" s="132" t="s">
        <v>750</v>
      </c>
      <c r="F151" s="134" t="s">
        <v>590</v>
      </c>
      <c r="G151" s="132"/>
      <c r="H151" s="134" t="s">
        <v>590</v>
      </c>
      <c r="I151" s="132"/>
      <c r="J151" s="134" t="s">
        <v>590</v>
      </c>
      <c r="K151" s="132"/>
      <c r="L151" s="134" t="s">
        <v>590</v>
      </c>
    </row>
    <row r="152" spans="1:12" ht="15" thickBot="1">
      <c r="A152" s="104"/>
      <c r="B152" s="135"/>
      <c r="C152" s="136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1:12" ht="14.25" customHeight="1">
      <c r="A153" s="108"/>
      <c r="B153" s="129" t="s">
        <v>20</v>
      </c>
      <c r="C153" s="130" t="s">
        <v>589</v>
      </c>
      <c r="D153" s="134" t="s">
        <v>600</v>
      </c>
      <c r="E153" s="132" t="s">
        <v>731</v>
      </c>
      <c r="F153" s="133">
        <v>7.525</v>
      </c>
      <c r="G153" s="132" t="s">
        <v>739</v>
      </c>
      <c r="H153" s="133">
        <v>7.675</v>
      </c>
      <c r="I153" s="132" t="s">
        <v>728</v>
      </c>
      <c r="J153" s="133">
        <v>7.976</v>
      </c>
      <c r="K153" s="132"/>
      <c r="L153" s="134" t="s">
        <v>590</v>
      </c>
    </row>
    <row r="154" spans="1:12" ht="15" thickBot="1">
      <c r="A154" s="104"/>
      <c r="B154" s="135"/>
      <c r="C154" s="136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1:12" ht="14.25" customHeight="1">
      <c r="A155" s="108"/>
      <c r="B155" s="129" t="s">
        <v>21</v>
      </c>
      <c r="C155" s="130" t="s">
        <v>589</v>
      </c>
      <c r="D155" s="134" t="s">
        <v>601</v>
      </c>
      <c r="E155" s="132" t="s">
        <v>731</v>
      </c>
      <c r="F155" s="133">
        <v>9.394</v>
      </c>
      <c r="G155" s="132" t="s">
        <v>739</v>
      </c>
      <c r="H155" s="133">
        <v>9.535</v>
      </c>
      <c r="I155" s="132" t="s">
        <v>728</v>
      </c>
      <c r="J155" s="133">
        <v>10.016</v>
      </c>
      <c r="K155" s="132"/>
      <c r="L155" s="134" t="s">
        <v>590</v>
      </c>
    </row>
    <row r="156" spans="1:12" ht="15" thickBot="1">
      <c r="A156" s="104"/>
      <c r="B156" s="135"/>
      <c r="C156" s="136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1:12" ht="14.25" customHeight="1">
      <c r="A157" s="108"/>
      <c r="B157" s="129" t="s">
        <v>354</v>
      </c>
      <c r="C157" s="130" t="s">
        <v>589</v>
      </c>
      <c r="D157" s="131">
        <v>12802002</v>
      </c>
      <c r="E157" s="132" t="s">
        <v>594</v>
      </c>
      <c r="F157" s="134" t="s">
        <v>590</v>
      </c>
      <c r="G157" s="132"/>
      <c r="H157" s="134" t="s">
        <v>590</v>
      </c>
      <c r="I157" s="132"/>
      <c r="J157" s="134" t="s">
        <v>590</v>
      </c>
      <c r="K157" s="132"/>
      <c r="L157" s="134" t="s">
        <v>590</v>
      </c>
    </row>
    <row r="158" spans="1:12" ht="15" thickBot="1">
      <c r="A158" s="104"/>
      <c r="B158" s="135"/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1:12" ht="14.25" customHeight="1">
      <c r="A159" s="108"/>
      <c r="B159" s="129" t="s">
        <v>356</v>
      </c>
      <c r="C159" s="130" t="s">
        <v>589</v>
      </c>
      <c r="D159" s="131">
        <v>19003681</v>
      </c>
      <c r="E159" s="132" t="s">
        <v>2</v>
      </c>
      <c r="F159" s="134" t="s">
        <v>590</v>
      </c>
      <c r="G159" s="132"/>
      <c r="H159" s="134" t="s">
        <v>590</v>
      </c>
      <c r="I159" s="132"/>
      <c r="J159" s="134" t="s">
        <v>590</v>
      </c>
      <c r="K159" s="132"/>
      <c r="L159" s="134" t="s">
        <v>590</v>
      </c>
    </row>
    <row r="160" spans="1:12" ht="15" thickBot="1">
      <c r="A160" s="104"/>
      <c r="B160" s="135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1:12" ht="14.25" customHeight="1">
      <c r="A161" s="108"/>
      <c r="B161" s="129" t="s">
        <v>360</v>
      </c>
      <c r="C161" s="130" t="s">
        <v>589</v>
      </c>
      <c r="D161" s="131">
        <v>19003289</v>
      </c>
      <c r="E161" s="132" t="s">
        <v>2</v>
      </c>
      <c r="F161" s="134" t="s">
        <v>590</v>
      </c>
      <c r="G161" s="132"/>
      <c r="H161" s="134" t="s">
        <v>590</v>
      </c>
      <c r="I161" s="132"/>
      <c r="J161" s="134" t="s">
        <v>590</v>
      </c>
      <c r="K161" s="132"/>
      <c r="L161" s="134" t="s">
        <v>590</v>
      </c>
    </row>
    <row r="162" spans="1:12" ht="15" thickBot="1">
      <c r="A162" s="104"/>
      <c r="B162" s="135"/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1:12" ht="14.25" customHeight="1">
      <c r="A163" s="108"/>
      <c r="B163" s="129" t="s">
        <v>364</v>
      </c>
      <c r="C163" s="130" t="s">
        <v>589</v>
      </c>
      <c r="D163" s="131">
        <v>19003342</v>
      </c>
      <c r="E163" s="132" t="s">
        <v>695</v>
      </c>
      <c r="F163" s="133">
        <v>22.931</v>
      </c>
      <c r="G163" s="132" t="s">
        <v>696</v>
      </c>
      <c r="H163" s="133">
        <v>23.138</v>
      </c>
      <c r="I163" s="132" t="s">
        <v>702</v>
      </c>
      <c r="J163" s="133">
        <v>23.854</v>
      </c>
      <c r="K163" s="132"/>
      <c r="L163" s="134" t="s">
        <v>590</v>
      </c>
    </row>
    <row r="164" spans="1:12" ht="15" thickBot="1">
      <c r="A164" s="104"/>
      <c r="B164" s="135"/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1:12" ht="14.25" customHeight="1">
      <c r="A165" s="108"/>
      <c r="B165" s="129" t="s">
        <v>319</v>
      </c>
      <c r="C165" s="130" t="s">
        <v>589</v>
      </c>
      <c r="D165" s="142">
        <v>1755031</v>
      </c>
      <c r="E165" s="132" t="s">
        <v>741</v>
      </c>
      <c r="F165" s="139">
        <v>32.2</v>
      </c>
      <c r="G165" s="132" t="s">
        <v>751</v>
      </c>
      <c r="H165" s="139">
        <v>32.2</v>
      </c>
      <c r="I165" s="132" t="s">
        <v>752</v>
      </c>
      <c r="J165" s="133">
        <v>32.978</v>
      </c>
      <c r="K165" s="132"/>
      <c r="L165" s="134" t="s">
        <v>590</v>
      </c>
    </row>
    <row r="166" spans="1:12" ht="15" thickBot="1">
      <c r="A166" s="104"/>
      <c r="B166" s="135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1:12" ht="14.25" customHeight="1">
      <c r="A167" s="108"/>
      <c r="B167" s="129" t="s">
        <v>319</v>
      </c>
      <c r="C167" s="130" t="s">
        <v>589</v>
      </c>
      <c r="D167" s="131">
        <v>23152382</v>
      </c>
      <c r="E167" s="132"/>
      <c r="F167" s="134" t="s">
        <v>590</v>
      </c>
      <c r="G167" s="132"/>
      <c r="H167" s="134" t="s">
        <v>590</v>
      </c>
      <c r="I167" s="132" t="s">
        <v>740</v>
      </c>
      <c r="J167" s="140">
        <v>0.06</v>
      </c>
      <c r="K167" s="132" t="s">
        <v>753</v>
      </c>
      <c r="L167" s="139">
        <v>0.9</v>
      </c>
    </row>
    <row r="168" spans="1:12" ht="15" thickBot="1">
      <c r="A168" s="104"/>
      <c r="B168" s="135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1:12" ht="14.25" customHeight="1">
      <c r="A169" s="108"/>
      <c r="B169" s="129" t="s">
        <v>374</v>
      </c>
      <c r="C169" s="130" t="s">
        <v>589</v>
      </c>
      <c r="D169" s="131">
        <v>1767578</v>
      </c>
      <c r="E169" s="132" t="s">
        <v>729</v>
      </c>
      <c r="F169" s="133">
        <v>15.791</v>
      </c>
      <c r="G169" s="132" t="s">
        <v>739</v>
      </c>
      <c r="H169" s="133">
        <v>15.791</v>
      </c>
      <c r="I169" s="132" t="s">
        <v>691</v>
      </c>
      <c r="J169" s="133">
        <v>15.791</v>
      </c>
      <c r="K169" s="132" t="s">
        <v>754</v>
      </c>
      <c r="L169" s="133">
        <v>15.791</v>
      </c>
    </row>
    <row r="170" spans="1:12" ht="15" thickBot="1">
      <c r="A170" s="104"/>
      <c r="B170" s="135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1:12" ht="14.25" customHeight="1">
      <c r="A171" s="108"/>
      <c r="B171" s="129" t="s">
        <v>374</v>
      </c>
      <c r="C171" s="130" t="s">
        <v>589</v>
      </c>
      <c r="D171" s="131">
        <v>23131354</v>
      </c>
      <c r="E171" s="132"/>
      <c r="F171" s="134" t="s">
        <v>590</v>
      </c>
      <c r="G171" s="132"/>
      <c r="H171" s="134" t="s">
        <v>590</v>
      </c>
      <c r="I171" s="132"/>
      <c r="J171" s="134" t="s">
        <v>590</v>
      </c>
      <c r="K171" s="132" t="s">
        <v>755</v>
      </c>
      <c r="L171" s="133">
        <v>0.001</v>
      </c>
    </row>
    <row r="172" spans="1:12" ht="15" thickBot="1">
      <c r="A172" s="104"/>
      <c r="B172" s="135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1:12" ht="14.25" customHeight="1">
      <c r="A173" s="108"/>
      <c r="B173" s="129" t="s">
        <v>24</v>
      </c>
      <c r="C173" s="130" t="s">
        <v>589</v>
      </c>
      <c r="D173" s="131">
        <v>1756234</v>
      </c>
      <c r="E173" s="132" t="s">
        <v>682</v>
      </c>
      <c r="F173" s="139">
        <v>12.2</v>
      </c>
      <c r="G173" s="132"/>
      <c r="H173" s="134" t="s">
        <v>590</v>
      </c>
      <c r="I173" s="132"/>
      <c r="J173" s="134" t="s">
        <v>590</v>
      </c>
      <c r="K173" s="132"/>
      <c r="L173" s="134" t="s">
        <v>590</v>
      </c>
    </row>
    <row r="174" spans="1:12" ht="15" thickBot="1">
      <c r="A174" s="104"/>
      <c r="B174" s="135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1:12" ht="14.25" customHeight="1">
      <c r="A175" s="108"/>
      <c r="B175" s="129" t="s">
        <v>24</v>
      </c>
      <c r="C175" s="130" t="s">
        <v>589</v>
      </c>
      <c r="D175" s="131">
        <v>23152378</v>
      </c>
      <c r="E175" s="132"/>
      <c r="F175" s="134" t="s">
        <v>590</v>
      </c>
      <c r="G175" s="132"/>
      <c r="H175" s="134" t="s">
        <v>590</v>
      </c>
      <c r="I175" s="132" t="s">
        <v>752</v>
      </c>
      <c r="J175" s="133">
        <v>0.001</v>
      </c>
      <c r="K175" s="132"/>
      <c r="L175" s="134" t="s">
        <v>590</v>
      </c>
    </row>
    <row r="176" spans="1:12" ht="15" thickBot="1">
      <c r="A176" s="104"/>
      <c r="B176" s="135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1:12" ht="14.25" customHeight="1">
      <c r="A177" s="108"/>
      <c r="B177" s="129" t="s">
        <v>26</v>
      </c>
      <c r="C177" s="130" t="s">
        <v>589</v>
      </c>
      <c r="D177" s="131">
        <v>1745357</v>
      </c>
      <c r="E177" s="132" t="s">
        <v>682</v>
      </c>
      <c r="F177" s="139">
        <v>26.2</v>
      </c>
      <c r="G177" s="132"/>
      <c r="H177" s="134" t="s">
        <v>590</v>
      </c>
      <c r="I177" s="132"/>
      <c r="J177" s="134" t="s">
        <v>590</v>
      </c>
      <c r="K177" s="132"/>
      <c r="L177" s="134" t="s">
        <v>590</v>
      </c>
    </row>
    <row r="178" spans="1:12" ht="15" thickBot="1">
      <c r="A178" s="104"/>
      <c r="B178" s="135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1:12" ht="14.25" customHeight="1">
      <c r="A179" s="108"/>
      <c r="B179" s="129" t="s">
        <v>26</v>
      </c>
      <c r="C179" s="130" t="s">
        <v>589</v>
      </c>
      <c r="D179" s="131">
        <v>23152380</v>
      </c>
      <c r="E179" s="132"/>
      <c r="F179" s="134" t="s">
        <v>590</v>
      </c>
      <c r="G179" s="132"/>
      <c r="H179" s="134" t="s">
        <v>590</v>
      </c>
      <c r="I179" s="132" t="s">
        <v>752</v>
      </c>
      <c r="J179" s="133">
        <v>0.001</v>
      </c>
      <c r="K179" s="132"/>
      <c r="L179" s="134" t="s">
        <v>590</v>
      </c>
    </row>
    <row r="180" spans="1:12" ht="15" thickBot="1">
      <c r="A180" s="104"/>
      <c r="B180" s="135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1:12" ht="14.25" customHeight="1">
      <c r="A181" s="108"/>
      <c r="B181" s="129" t="s">
        <v>380</v>
      </c>
      <c r="C181" s="130" t="s">
        <v>589</v>
      </c>
      <c r="D181" s="131">
        <v>1745202</v>
      </c>
      <c r="E181" s="132" t="s">
        <v>756</v>
      </c>
      <c r="F181" s="139">
        <v>21.2</v>
      </c>
      <c r="G181" s="132" t="s">
        <v>746</v>
      </c>
      <c r="H181" s="133">
        <v>21.407</v>
      </c>
      <c r="I181" s="132"/>
      <c r="J181" s="134" t="s">
        <v>590</v>
      </c>
      <c r="K181" s="132"/>
      <c r="L181" s="134" t="s">
        <v>590</v>
      </c>
    </row>
    <row r="182" spans="1:12" ht="15" thickBot="1">
      <c r="A182" s="104"/>
      <c r="B182" s="135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1:12" ht="14.25" customHeight="1">
      <c r="A183" s="108"/>
      <c r="B183" s="129" t="s">
        <v>380</v>
      </c>
      <c r="C183" s="130" t="s">
        <v>589</v>
      </c>
      <c r="D183" s="134" t="s">
        <v>757</v>
      </c>
      <c r="E183" s="132"/>
      <c r="F183" s="134" t="s">
        <v>590</v>
      </c>
      <c r="G183" s="132"/>
      <c r="H183" s="134" t="s">
        <v>590</v>
      </c>
      <c r="I183" s="132" t="s">
        <v>697</v>
      </c>
      <c r="J183" s="133">
        <v>0.182</v>
      </c>
      <c r="K183" s="132"/>
      <c r="L183" s="134" t="s">
        <v>590</v>
      </c>
    </row>
    <row r="184" spans="1:12" ht="15" thickBot="1">
      <c r="A184" s="104"/>
      <c r="B184" s="135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1:12" ht="14.25" customHeight="1">
      <c r="A185" s="108"/>
      <c r="B185" s="129" t="s">
        <v>382</v>
      </c>
      <c r="C185" s="130" t="s">
        <v>589</v>
      </c>
      <c r="D185" s="131">
        <v>1745051</v>
      </c>
      <c r="E185" s="132" t="s">
        <v>756</v>
      </c>
      <c r="F185" s="133">
        <v>12.402</v>
      </c>
      <c r="G185" s="132" t="s">
        <v>746</v>
      </c>
      <c r="H185" s="133">
        <v>12.454</v>
      </c>
      <c r="I185" s="132"/>
      <c r="J185" s="134" t="s">
        <v>590</v>
      </c>
      <c r="K185" s="132"/>
      <c r="L185" s="134" t="s">
        <v>590</v>
      </c>
    </row>
    <row r="186" spans="1:12" ht="15" thickBot="1">
      <c r="A186" s="104"/>
      <c r="B186" s="135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1:12" ht="14.25" customHeight="1">
      <c r="A187" s="108"/>
      <c r="B187" s="129" t="s">
        <v>382</v>
      </c>
      <c r="C187" s="130" t="s">
        <v>589</v>
      </c>
      <c r="D187" s="134" t="s">
        <v>758</v>
      </c>
      <c r="E187" s="132"/>
      <c r="F187" s="134" t="s">
        <v>590</v>
      </c>
      <c r="G187" s="132"/>
      <c r="H187" s="134" t="s">
        <v>590</v>
      </c>
      <c r="I187" s="132" t="s">
        <v>697</v>
      </c>
      <c r="J187" s="133">
        <v>0.024</v>
      </c>
      <c r="K187" s="132"/>
      <c r="L187" s="134" t="s">
        <v>590</v>
      </c>
    </row>
    <row r="188" spans="1:12" ht="15" thickBot="1">
      <c r="A188" s="104"/>
      <c r="B188" s="135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1:12" ht="14.25" customHeight="1">
      <c r="A189" s="108"/>
      <c r="B189" s="129" t="s">
        <v>28</v>
      </c>
      <c r="C189" s="130" t="s">
        <v>589</v>
      </c>
      <c r="D189" s="131">
        <v>1756246</v>
      </c>
      <c r="E189" s="132" t="s">
        <v>682</v>
      </c>
      <c r="F189" s="133">
        <v>10.479</v>
      </c>
      <c r="G189" s="132" t="s">
        <v>746</v>
      </c>
      <c r="H189" s="133">
        <v>10.499</v>
      </c>
      <c r="I189" s="132"/>
      <c r="J189" s="134" t="s">
        <v>590</v>
      </c>
      <c r="K189" s="132"/>
      <c r="L189" s="134" t="s">
        <v>590</v>
      </c>
    </row>
    <row r="190" spans="1:12" ht="15" thickBot="1">
      <c r="A190" s="104"/>
      <c r="B190" s="135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1:12" ht="14.25" customHeight="1">
      <c r="A191" s="108"/>
      <c r="B191" s="129" t="s">
        <v>28</v>
      </c>
      <c r="C191" s="130" t="s">
        <v>589</v>
      </c>
      <c r="D191" s="134" t="s">
        <v>759</v>
      </c>
      <c r="E191" s="132"/>
      <c r="F191" s="134" t="s">
        <v>590</v>
      </c>
      <c r="G191" s="132"/>
      <c r="H191" s="134" t="s">
        <v>590</v>
      </c>
      <c r="I191" s="132" t="s">
        <v>714</v>
      </c>
      <c r="J191" s="133">
        <v>0.016</v>
      </c>
      <c r="K191" s="132" t="s">
        <v>754</v>
      </c>
      <c r="L191" s="133">
        <v>0.297</v>
      </c>
    </row>
    <row r="192" spans="1:12" ht="15" thickBot="1">
      <c r="A192" s="104"/>
      <c r="B192" s="135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ht="14.25" customHeight="1">
      <c r="A193" s="108"/>
      <c r="B193" s="129" t="s">
        <v>29</v>
      </c>
      <c r="C193" s="130" t="s">
        <v>589</v>
      </c>
      <c r="D193" s="131">
        <v>1744940</v>
      </c>
      <c r="E193" s="132" t="s">
        <v>756</v>
      </c>
      <c r="F193" s="133">
        <v>7.855</v>
      </c>
      <c r="G193" s="132" t="s">
        <v>746</v>
      </c>
      <c r="H193" s="133">
        <v>7.872</v>
      </c>
      <c r="I193" s="132"/>
      <c r="J193" s="134" t="s">
        <v>590</v>
      </c>
      <c r="K193" s="132"/>
      <c r="L193" s="134" t="s">
        <v>590</v>
      </c>
    </row>
    <row r="194" spans="1:12" ht="15" thickBot="1">
      <c r="A194" s="104"/>
      <c r="B194" s="135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1:12" ht="14.25" customHeight="1">
      <c r="A195" s="108"/>
      <c r="B195" s="129" t="s">
        <v>29</v>
      </c>
      <c r="C195" s="130" t="s">
        <v>589</v>
      </c>
      <c r="D195" s="134" t="s">
        <v>760</v>
      </c>
      <c r="E195" s="132"/>
      <c r="F195" s="134" t="s">
        <v>590</v>
      </c>
      <c r="G195" s="132"/>
      <c r="H195" s="134" t="s">
        <v>590</v>
      </c>
      <c r="I195" s="132" t="s">
        <v>714</v>
      </c>
      <c r="J195" s="133">
        <v>0.003</v>
      </c>
      <c r="K195" s="132" t="s">
        <v>754</v>
      </c>
      <c r="L195" s="133">
        <v>0.275</v>
      </c>
    </row>
    <row r="196" spans="1:12" ht="15" thickBot="1">
      <c r="A196" s="104"/>
      <c r="B196" s="135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1:12" ht="14.25" customHeight="1">
      <c r="A197" s="108"/>
      <c r="B197" s="129" t="s">
        <v>396</v>
      </c>
      <c r="C197" s="130" t="s">
        <v>589</v>
      </c>
      <c r="D197" s="143">
        <v>5806415</v>
      </c>
      <c r="E197" s="132" t="s">
        <v>597</v>
      </c>
      <c r="F197" s="134" t="s">
        <v>590</v>
      </c>
      <c r="G197" s="132"/>
      <c r="H197" s="134" t="s">
        <v>590</v>
      </c>
      <c r="I197" s="132"/>
      <c r="J197" s="134" t="s">
        <v>590</v>
      </c>
      <c r="K197" s="132"/>
      <c r="L197" s="134" t="s">
        <v>590</v>
      </c>
    </row>
    <row r="198" spans="1:12" ht="15" thickBot="1">
      <c r="A198" s="104"/>
      <c r="B198" s="135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</row>
    <row r="199" spans="1:12" ht="14.25" customHeight="1">
      <c r="A199" s="108"/>
      <c r="B199" s="129" t="s">
        <v>398</v>
      </c>
      <c r="C199" s="130" t="s">
        <v>589</v>
      </c>
      <c r="D199" s="143">
        <v>5806414</v>
      </c>
      <c r="E199" s="132" t="s">
        <v>597</v>
      </c>
      <c r="F199" s="134" t="s">
        <v>590</v>
      </c>
      <c r="G199" s="132"/>
      <c r="H199" s="134" t="s">
        <v>590</v>
      </c>
      <c r="I199" s="132"/>
      <c r="J199" s="134" t="s">
        <v>590</v>
      </c>
      <c r="K199" s="132"/>
      <c r="L199" s="134" t="s">
        <v>590</v>
      </c>
    </row>
    <row r="200" spans="1:12" ht="15" thickBot="1">
      <c r="A200" s="104"/>
      <c r="B200" s="135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</row>
    <row r="201" spans="1:12" ht="14.25" customHeight="1">
      <c r="A201" s="108"/>
      <c r="B201" s="129" t="s">
        <v>332</v>
      </c>
      <c r="C201" s="130" t="s">
        <v>589</v>
      </c>
      <c r="D201" s="131">
        <v>1755064</v>
      </c>
      <c r="E201" s="132" t="s">
        <v>701</v>
      </c>
      <c r="F201" s="140">
        <v>39.88</v>
      </c>
      <c r="G201" s="132" t="s">
        <v>732</v>
      </c>
      <c r="H201" s="133">
        <v>40.198</v>
      </c>
      <c r="I201" s="132" t="s">
        <v>684</v>
      </c>
      <c r="J201" s="133">
        <v>40.399</v>
      </c>
      <c r="K201" s="132" t="s">
        <v>754</v>
      </c>
      <c r="L201" s="133">
        <v>41.237</v>
      </c>
    </row>
    <row r="202" spans="1:12" ht="15" thickBot="1">
      <c r="A202" s="104"/>
      <c r="B202" s="135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</row>
    <row r="203" spans="1:12" ht="14.25" customHeight="1">
      <c r="A203" s="108"/>
      <c r="B203" s="129" t="s">
        <v>336</v>
      </c>
      <c r="C203" s="130" t="s">
        <v>589</v>
      </c>
      <c r="D203" s="131">
        <v>1754909</v>
      </c>
      <c r="E203" s="132" t="s">
        <v>701</v>
      </c>
      <c r="F203" s="133">
        <v>33.252</v>
      </c>
      <c r="G203" s="132" t="s">
        <v>732</v>
      </c>
      <c r="H203" s="133">
        <v>33.572</v>
      </c>
      <c r="I203" s="132" t="s">
        <v>684</v>
      </c>
      <c r="J203" s="133">
        <v>33.773</v>
      </c>
      <c r="K203" s="132" t="s">
        <v>754</v>
      </c>
      <c r="L203" s="133">
        <v>34.737</v>
      </c>
    </row>
    <row r="204" spans="1:12" ht="15" thickBot="1">
      <c r="A204" s="104"/>
      <c r="B204" s="135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1:12" ht="14.25" customHeight="1">
      <c r="A205" s="108"/>
      <c r="B205" s="129" t="s">
        <v>344</v>
      </c>
      <c r="C205" s="130" t="s">
        <v>589</v>
      </c>
      <c r="D205" s="131">
        <v>1767572</v>
      </c>
      <c r="E205" s="132" t="s">
        <v>729</v>
      </c>
      <c r="F205" s="133">
        <v>34.958</v>
      </c>
      <c r="G205" s="132" t="s">
        <v>739</v>
      </c>
      <c r="H205" s="133">
        <v>35.466</v>
      </c>
      <c r="I205" s="132" t="s">
        <v>691</v>
      </c>
      <c r="J205" s="140">
        <v>36.42</v>
      </c>
      <c r="K205" s="132" t="s">
        <v>754</v>
      </c>
      <c r="L205" s="140">
        <v>37.66</v>
      </c>
    </row>
    <row r="206" spans="1:12" ht="15" thickBot="1">
      <c r="A206" s="104"/>
      <c r="B206" s="135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1:12" ht="14.25" customHeight="1">
      <c r="A207" s="108"/>
      <c r="B207" s="129" t="s">
        <v>344</v>
      </c>
      <c r="C207" s="130" t="s">
        <v>589</v>
      </c>
      <c r="D207" s="131">
        <v>23131355</v>
      </c>
      <c r="E207" s="132"/>
      <c r="F207" s="134" t="s">
        <v>590</v>
      </c>
      <c r="G207" s="132"/>
      <c r="H207" s="134" t="s">
        <v>590</v>
      </c>
      <c r="I207" s="132"/>
      <c r="J207" s="134" t="s">
        <v>590</v>
      </c>
      <c r="K207" s="132" t="s">
        <v>755</v>
      </c>
      <c r="L207" s="133">
        <v>0.001</v>
      </c>
    </row>
    <row r="208" spans="1:12" ht="15" thickBot="1">
      <c r="A208" s="104"/>
      <c r="B208" s="135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</row>
    <row r="209" spans="1:12" ht="14.25" customHeight="1">
      <c r="A209" s="108"/>
      <c r="B209" s="129" t="s">
        <v>348</v>
      </c>
      <c r="C209" s="130" t="s">
        <v>589</v>
      </c>
      <c r="D209" s="131">
        <v>18008811</v>
      </c>
      <c r="E209" s="132" t="s">
        <v>726</v>
      </c>
      <c r="F209" s="134" t="s">
        <v>590</v>
      </c>
      <c r="G209" s="132" t="s">
        <v>727</v>
      </c>
      <c r="H209" s="140">
        <v>33.53</v>
      </c>
      <c r="I209" s="132" t="s">
        <v>728</v>
      </c>
      <c r="J209" s="133">
        <v>35.096</v>
      </c>
      <c r="K209" s="132"/>
      <c r="L209" s="134" t="s">
        <v>590</v>
      </c>
    </row>
    <row r="210" spans="1:12" ht="15" thickBot="1">
      <c r="A210" s="104"/>
      <c r="B210" s="135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</row>
    <row r="211" spans="1:12" ht="14.25" customHeight="1">
      <c r="A211" s="108"/>
      <c r="B211" s="129" t="s">
        <v>352</v>
      </c>
      <c r="C211" s="130" t="s">
        <v>589</v>
      </c>
      <c r="D211" s="134" t="s">
        <v>602</v>
      </c>
      <c r="E211" s="132" t="s">
        <v>729</v>
      </c>
      <c r="F211" s="133">
        <v>6.583</v>
      </c>
      <c r="G211" s="132" t="s">
        <v>710</v>
      </c>
      <c r="H211" s="133">
        <v>6.583</v>
      </c>
      <c r="I211" s="132" t="s">
        <v>700</v>
      </c>
      <c r="J211" s="133">
        <v>7.611</v>
      </c>
      <c r="K211" s="132"/>
      <c r="L211" s="134" t="s">
        <v>590</v>
      </c>
    </row>
    <row r="212" spans="1:12" ht="15" thickBot="1">
      <c r="A212" s="104"/>
      <c r="B212" s="135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1:12" ht="14.25" customHeight="1">
      <c r="A213" s="108"/>
      <c r="B213" s="129" t="s">
        <v>358</v>
      </c>
      <c r="C213" s="130" t="s">
        <v>589</v>
      </c>
      <c r="D213" s="131">
        <v>18008899</v>
      </c>
      <c r="E213" s="132" t="s">
        <v>726</v>
      </c>
      <c r="F213" s="134" t="s">
        <v>590</v>
      </c>
      <c r="G213" s="132" t="s">
        <v>727</v>
      </c>
      <c r="H213" s="133">
        <v>24.907</v>
      </c>
      <c r="I213" s="132"/>
      <c r="J213" s="134" t="s">
        <v>590</v>
      </c>
      <c r="K213" s="132"/>
      <c r="L213" s="134" t="s">
        <v>590</v>
      </c>
    </row>
    <row r="214" spans="1:12" ht="15" thickBot="1">
      <c r="A214" s="104"/>
      <c r="B214" s="135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1:12" ht="14.25" customHeight="1">
      <c r="A215" s="108"/>
      <c r="B215" s="129" t="s">
        <v>362</v>
      </c>
      <c r="C215" s="130" t="s">
        <v>589</v>
      </c>
      <c r="D215" s="131">
        <v>1745295</v>
      </c>
      <c r="E215" s="132" t="s">
        <v>701</v>
      </c>
      <c r="F215" s="131">
        <v>39</v>
      </c>
      <c r="G215" s="132" t="s">
        <v>707</v>
      </c>
      <c r="H215" s="131">
        <v>39</v>
      </c>
      <c r="I215" s="132" t="s">
        <v>708</v>
      </c>
      <c r="J215" s="133">
        <v>40.329</v>
      </c>
      <c r="K215" s="132"/>
      <c r="L215" s="134" t="s">
        <v>590</v>
      </c>
    </row>
    <row r="216" spans="1:12" ht="15" thickBot="1">
      <c r="A216" s="104"/>
      <c r="B216" s="135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1:12" ht="14.25" customHeight="1">
      <c r="A217" s="108"/>
      <c r="B217" s="129" t="s">
        <v>362</v>
      </c>
      <c r="C217" s="130" t="s">
        <v>589</v>
      </c>
      <c r="D217" s="134" t="s">
        <v>761</v>
      </c>
      <c r="E217" s="132"/>
      <c r="F217" s="134" t="s">
        <v>590</v>
      </c>
      <c r="G217" s="132"/>
      <c r="H217" s="134" t="s">
        <v>590</v>
      </c>
      <c r="I217" s="132" t="s">
        <v>689</v>
      </c>
      <c r="J217" s="133">
        <v>0.001</v>
      </c>
      <c r="K217" s="132"/>
      <c r="L217" s="134" t="s">
        <v>590</v>
      </c>
    </row>
    <row r="218" spans="1:12" ht="15" thickBot="1">
      <c r="A218" s="104"/>
      <c r="B218" s="135"/>
      <c r="C218" s="136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1:12" ht="14.25" customHeight="1">
      <c r="A219" s="108"/>
      <c r="B219" s="129" t="s">
        <v>366</v>
      </c>
      <c r="C219" s="130" t="s">
        <v>589</v>
      </c>
      <c r="D219" s="131">
        <v>1767476</v>
      </c>
      <c r="E219" s="132" t="s">
        <v>709</v>
      </c>
      <c r="F219" s="133">
        <v>33.078</v>
      </c>
      <c r="G219" s="132"/>
      <c r="H219" s="134" t="s">
        <v>590</v>
      </c>
      <c r="I219" s="132"/>
      <c r="J219" s="134" t="s">
        <v>590</v>
      </c>
      <c r="K219" s="132"/>
      <c r="L219" s="134" t="s">
        <v>590</v>
      </c>
    </row>
    <row r="220" spans="1:12" ht="15" thickBot="1">
      <c r="A220" s="104"/>
      <c r="B220" s="135"/>
      <c r="C220" s="136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1:12" ht="14.25" customHeight="1">
      <c r="A221" s="108"/>
      <c r="B221" s="129" t="s">
        <v>368</v>
      </c>
      <c r="C221" s="130" t="s">
        <v>589</v>
      </c>
      <c r="D221" s="131">
        <v>20007260</v>
      </c>
      <c r="E221" s="132" t="s">
        <v>762</v>
      </c>
      <c r="F221" s="134" t="s">
        <v>590</v>
      </c>
      <c r="G221" s="132"/>
      <c r="H221" s="134" t="s">
        <v>590</v>
      </c>
      <c r="I221" s="132" t="s">
        <v>691</v>
      </c>
      <c r="J221" s="133">
        <v>12.631</v>
      </c>
      <c r="K221" s="132"/>
      <c r="L221" s="134" t="s">
        <v>590</v>
      </c>
    </row>
    <row r="222" spans="1:12" ht="15" thickBot="1">
      <c r="A222" s="104"/>
      <c r="B222" s="135"/>
      <c r="C222" s="136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1:12" ht="14.25" customHeight="1">
      <c r="A223" s="108"/>
      <c r="B223" s="129" t="s">
        <v>370</v>
      </c>
      <c r="C223" s="130" t="s">
        <v>589</v>
      </c>
      <c r="D223" s="131">
        <v>20007230</v>
      </c>
      <c r="E223" s="132" t="s">
        <v>763</v>
      </c>
      <c r="F223" s="134" t="s">
        <v>590</v>
      </c>
      <c r="G223" s="132"/>
      <c r="H223" s="134" t="s">
        <v>590</v>
      </c>
      <c r="I223" s="132" t="s">
        <v>691</v>
      </c>
      <c r="J223" s="133">
        <v>15.407</v>
      </c>
      <c r="K223" s="132"/>
      <c r="L223" s="134" t="s">
        <v>590</v>
      </c>
    </row>
    <row r="224" spans="1:12" ht="15" thickBot="1">
      <c r="A224" s="104"/>
      <c r="B224" s="135"/>
      <c r="C224" s="136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1:12" ht="14.25" customHeight="1">
      <c r="A225" s="108"/>
      <c r="B225" s="129" t="s">
        <v>376</v>
      </c>
      <c r="C225" s="130" t="s">
        <v>589</v>
      </c>
      <c r="D225" s="134" t="s">
        <v>603</v>
      </c>
      <c r="E225" s="132" t="s">
        <v>682</v>
      </c>
      <c r="F225" s="133">
        <v>0.615</v>
      </c>
      <c r="G225" s="132" t="s">
        <v>707</v>
      </c>
      <c r="H225" s="133">
        <v>0.615</v>
      </c>
      <c r="I225" s="132" t="s">
        <v>691</v>
      </c>
      <c r="J225" s="133">
        <v>0.615</v>
      </c>
      <c r="K225" s="132"/>
      <c r="L225" s="134" t="s">
        <v>590</v>
      </c>
    </row>
    <row r="226" spans="1:12" ht="15" thickBot="1">
      <c r="A226" s="104"/>
      <c r="B226" s="135"/>
      <c r="C226" s="136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1:12" ht="14.25" customHeight="1">
      <c r="A227" s="108"/>
      <c r="B227" s="129" t="s">
        <v>384</v>
      </c>
      <c r="C227" s="130" t="s">
        <v>589</v>
      </c>
      <c r="D227" s="131">
        <v>133464</v>
      </c>
      <c r="E227" s="132" t="s">
        <v>695</v>
      </c>
      <c r="F227" s="140">
        <v>12.73</v>
      </c>
      <c r="G227" s="132" t="s">
        <v>732</v>
      </c>
      <c r="H227" s="139">
        <v>13.2</v>
      </c>
      <c r="I227" s="132" t="s">
        <v>691</v>
      </c>
      <c r="J227" s="139">
        <v>14.6</v>
      </c>
      <c r="K227" s="132"/>
      <c r="L227" s="134" t="s">
        <v>590</v>
      </c>
    </row>
    <row r="228" spans="1:12" ht="15" thickBot="1">
      <c r="A228" s="104"/>
      <c r="B228" s="135"/>
      <c r="C228" s="136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1:12" ht="14.25" customHeight="1">
      <c r="A229" s="108"/>
      <c r="B229" s="129" t="s">
        <v>30</v>
      </c>
      <c r="C229" s="130" t="s">
        <v>589</v>
      </c>
      <c r="D229" s="131">
        <v>1745293</v>
      </c>
      <c r="E229" s="132" t="s">
        <v>764</v>
      </c>
      <c r="F229" s="134" t="s">
        <v>590</v>
      </c>
      <c r="G229" s="132" t="s">
        <v>710</v>
      </c>
      <c r="H229" s="133">
        <v>43.549</v>
      </c>
      <c r="I229" s="132" t="s">
        <v>693</v>
      </c>
      <c r="J229" s="131">
        <v>44</v>
      </c>
      <c r="K229" s="132"/>
      <c r="L229" s="134" t="s">
        <v>590</v>
      </c>
    </row>
    <row r="230" spans="1:12" ht="15" thickBot="1">
      <c r="A230" s="104"/>
      <c r="B230" s="135"/>
      <c r="C230" s="136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1:12" ht="14.25" customHeight="1">
      <c r="A231" s="108"/>
      <c r="B231" s="129" t="s">
        <v>30</v>
      </c>
      <c r="C231" s="130" t="s">
        <v>589</v>
      </c>
      <c r="D231" s="134" t="s">
        <v>765</v>
      </c>
      <c r="E231" s="132"/>
      <c r="F231" s="134" t="s">
        <v>590</v>
      </c>
      <c r="G231" s="132"/>
      <c r="H231" s="134" t="s">
        <v>590</v>
      </c>
      <c r="I231" s="132"/>
      <c r="J231" s="134" t="s">
        <v>590</v>
      </c>
      <c r="K231" s="132" t="s">
        <v>766</v>
      </c>
      <c r="L231" s="133">
        <v>0.001</v>
      </c>
    </row>
    <row r="232" spans="1:12" ht="15" thickBot="1">
      <c r="A232" s="104"/>
      <c r="B232" s="135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1:12" ht="14.25" customHeight="1">
      <c r="A233" s="108"/>
      <c r="B233" s="129" t="s">
        <v>31</v>
      </c>
      <c r="C233" s="130" t="s">
        <v>589</v>
      </c>
      <c r="D233" s="131">
        <v>1737783</v>
      </c>
      <c r="E233" s="132" t="s">
        <v>764</v>
      </c>
      <c r="F233" s="134" t="s">
        <v>590</v>
      </c>
      <c r="G233" s="132" t="s">
        <v>710</v>
      </c>
      <c r="H233" s="133">
        <v>28.828</v>
      </c>
      <c r="I233" s="132" t="s">
        <v>693</v>
      </c>
      <c r="J233" s="131">
        <v>29</v>
      </c>
      <c r="K233" s="132"/>
      <c r="L233" s="134" t="s">
        <v>590</v>
      </c>
    </row>
    <row r="234" spans="1:12" ht="15" thickBot="1">
      <c r="A234" s="104"/>
      <c r="B234" s="135"/>
      <c r="C234" s="136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1:12" ht="14.25" customHeight="1">
      <c r="A235" s="108"/>
      <c r="B235" s="129" t="s">
        <v>31</v>
      </c>
      <c r="C235" s="130" t="s">
        <v>589</v>
      </c>
      <c r="D235" s="134" t="s">
        <v>767</v>
      </c>
      <c r="E235" s="132"/>
      <c r="F235" s="134" t="s">
        <v>590</v>
      </c>
      <c r="G235" s="132"/>
      <c r="H235" s="134" t="s">
        <v>590</v>
      </c>
      <c r="I235" s="132"/>
      <c r="J235" s="134" t="s">
        <v>590</v>
      </c>
      <c r="K235" s="132" t="s">
        <v>766</v>
      </c>
      <c r="L235" s="133">
        <v>0.001</v>
      </c>
    </row>
    <row r="236" spans="1:12" ht="15" thickBot="1">
      <c r="A236" s="104"/>
      <c r="B236" s="135"/>
      <c r="C236" s="136"/>
      <c r="D236" s="137"/>
      <c r="E236" s="137"/>
      <c r="F236" s="137"/>
      <c r="G236" s="137"/>
      <c r="H236" s="137"/>
      <c r="I236" s="137"/>
      <c r="J236" s="137"/>
      <c r="K236" s="137"/>
      <c r="L236" s="137"/>
    </row>
    <row r="237" spans="1:12" ht="14.25" customHeight="1">
      <c r="A237" s="108"/>
      <c r="B237" s="129" t="s">
        <v>388</v>
      </c>
      <c r="C237" s="130" t="s">
        <v>589</v>
      </c>
      <c r="D237" s="131">
        <v>1745061</v>
      </c>
      <c r="E237" s="132" t="s">
        <v>701</v>
      </c>
      <c r="F237" s="131">
        <v>21</v>
      </c>
      <c r="G237" s="132" t="s">
        <v>707</v>
      </c>
      <c r="H237" s="131">
        <v>22</v>
      </c>
      <c r="I237" s="132" t="s">
        <v>708</v>
      </c>
      <c r="J237" s="133">
        <v>22.563</v>
      </c>
      <c r="K237" s="132"/>
      <c r="L237" s="134" t="s">
        <v>590</v>
      </c>
    </row>
    <row r="238" spans="1:12" ht="15" thickBot="1">
      <c r="A238" s="104"/>
      <c r="B238" s="135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</row>
    <row r="239" spans="1:12" ht="14.25" customHeight="1">
      <c r="A239" s="108"/>
      <c r="B239" s="129" t="s">
        <v>388</v>
      </c>
      <c r="C239" s="130" t="s">
        <v>589</v>
      </c>
      <c r="D239" s="134" t="s">
        <v>768</v>
      </c>
      <c r="E239" s="132"/>
      <c r="F239" s="134" t="s">
        <v>590</v>
      </c>
      <c r="G239" s="132"/>
      <c r="H239" s="134" t="s">
        <v>590</v>
      </c>
      <c r="I239" s="132" t="s">
        <v>689</v>
      </c>
      <c r="J239" s="133">
        <v>0.001</v>
      </c>
      <c r="K239" s="132"/>
      <c r="L239" s="134" t="s">
        <v>590</v>
      </c>
    </row>
    <row r="240" spans="1:12" ht="15" thickBot="1">
      <c r="A240" s="104"/>
      <c r="B240" s="135"/>
      <c r="C240" s="136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1:12" ht="14.25" customHeight="1">
      <c r="A241" s="108"/>
      <c r="B241" s="129" t="s">
        <v>37</v>
      </c>
      <c r="C241" s="130" t="s">
        <v>589</v>
      </c>
      <c r="D241" s="131">
        <v>31702618</v>
      </c>
      <c r="E241" s="132" t="s">
        <v>2</v>
      </c>
      <c r="F241" s="134" t="s">
        <v>590</v>
      </c>
      <c r="G241" s="132"/>
      <c r="H241" s="134" t="s">
        <v>590</v>
      </c>
      <c r="I241" s="132"/>
      <c r="J241" s="134" t="s">
        <v>590</v>
      </c>
      <c r="K241" s="132"/>
      <c r="L241" s="134" t="s">
        <v>590</v>
      </c>
    </row>
    <row r="242" spans="1:12" ht="15" thickBot="1">
      <c r="A242" s="104"/>
      <c r="B242" s="135"/>
      <c r="C242" s="136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1:12" ht="14.25" customHeight="1">
      <c r="A243" s="108"/>
      <c r="B243" s="129" t="s">
        <v>39</v>
      </c>
      <c r="C243" s="130" t="s">
        <v>589</v>
      </c>
      <c r="D243" s="131">
        <v>1745281</v>
      </c>
      <c r="E243" s="132" t="s">
        <v>706</v>
      </c>
      <c r="F243" s="133">
        <v>12.986</v>
      </c>
      <c r="G243" s="132" t="s">
        <v>724</v>
      </c>
      <c r="H243" s="133">
        <v>12.986</v>
      </c>
      <c r="I243" s="132" t="s">
        <v>689</v>
      </c>
      <c r="J243" s="133">
        <v>12.986</v>
      </c>
      <c r="K243" s="132"/>
      <c r="L243" s="134" t="s">
        <v>590</v>
      </c>
    </row>
    <row r="244" spans="1:12" ht="15" thickBot="1">
      <c r="A244" s="104"/>
      <c r="B244" s="135"/>
      <c r="C244" s="136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1:12" ht="14.25" customHeight="1">
      <c r="A245" s="108"/>
      <c r="B245" s="129" t="s">
        <v>39</v>
      </c>
      <c r="C245" s="130" t="s">
        <v>589</v>
      </c>
      <c r="D245" s="134" t="s">
        <v>769</v>
      </c>
      <c r="E245" s="132"/>
      <c r="F245" s="134" t="s">
        <v>590</v>
      </c>
      <c r="G245" s="132"/>
      <c r="H245" s="134" t="s">
        <v>590</v>
      </c>
      <c r="I245" s="132" t="s">
        <v>684</v>
      </c>
      <c r="J245" s="133">
        <v>0.001</v>
      </c>
      <c r="K245" s="132" t="s">
        <v>754</v>
      </c>
      <c r="L245" s="133">
        <v>0.001</v>
      </c>
    </row>
    <row r="246" spans="1:12" ht="15" thickBot="1">
      <c r="A246" s="104"/>
      <c r="B246" s="135"/>
      <c r="C246" s="136"/>
      <c r="D246" s="137"/>
      <c r="E246" s="137"/>
      <c r="F246" s="137"/>
      <c r="G246" s="137"/>
      <c r="H246" s="137"/>
      <c r="I246" s="137"/>
      <c r="J246" s="137"/>
      <c r="K246" s="137"/>
      <c r="L246" s="137"/>
    </row>
    <row r="247" spans="1:12" ht="14.25" customHeight="1">
      <c r="A247" s="108"/>
      <c r="B247" s="129" t="s">
        <v>40</v>
      </c>
      <c r="C247" s="130" t="s">
        <v>589</v>
      </c>
      <c r="D247" s="131">
        <v>1745300</v>
      </c>
      <c r="E247" s="132" t="s">
        <v>706</v>
      </c>
      <c r="F247" s="133">
        <v>5.378</v>
      </c>
      <c r="G247" s="132" t="s">
        <v>724</v>
      </c>
      <c r="H247" s="133">
        <v>5.378</v>
      </c>
      <c r="I247" s="132" t="s">
        <v>689</v>
      </c>
      <c r="J247" s="133">
        <v>5.378</v>
      </c>
      <c r="K247" s="132"/>
      <c r="L247" s="134" t="s">
        <v>590</v>
      </c>
    </row>
    <row r="248" spans="1:12" ht="15" thickBot="1">
      <c r="A248" s="104"/>
      <c r="B248" s="135"/>
      <c r="C248" s="136"/>
      <c r="D248" s="137"/>
      <c r="E248" s="137"/>
      <c r="F248" s="137"/>
      <c r="G248" s="137"/>
      <c r="H248" s="137"/>
      <c r="I248" s="137"/>
      <c r="J248" s="137"/>
      <c r="K248" s="137"/>
      <c r="L248" s="137"/>
    </row>
    <row r="249" spans="1:12" ht="14.25" customHeight="1">
      <c r="A249" s="108"/>
      <c r="B249" s="129" t="s">
        <v>40</v>
      </c>
      <c r="C249" s="130" t="s">
        <v>589</v>
      </c>
      <c r="D249" s="134" t="s">
        <v>770</v>
      </c>
      <c r="E249" s="132"/>
      <c r="F249" s="134" t="s">
        <v>590</v>
      </c>
      <c r="G249" s="132"/>
      <c r="H249" s="134" t="s">
        <v>590</v>
      </c>
      <c r="I249" s="132" t="s">
        <v>684</v>
      </c>
      <c r="J249" s="133">
        <v>0.001</v>
      </c>
      <c r="K249" s="132" t="s">
        <v>754</v>
      </c>
      <c r="L249" s="133">
        <v>0.001</v>
      </c>
    </row>
    <row r="250" spans="1:12" ht="15" thickBot="1">
      <c r="A250" s="104"/>
      <c r="B250" s="135"/>
      <c r="C250" s="136"/>
      <c r="D250" s="137"/>
      <c r="E250" s="137"/>
      <c r="F250" s="137"/>
      <c r="G250" s="137"/>
      <c r="H250" s="137"/>
      <c r="I250" s="137"/>
      <c r="J250" s="137"/>
      <c r="K250" s="137"/>
      <c r="L250" s="137"/>
    </row>
    <row r="251" spans="1:12" ht="14.25" customHeight="1">
      <c r="A251" s="108"/>
      <c r="B251" s="129" t="s">
        <v>404</v>
      </c>
      <c r="C251" s="130" t="s">
        <v>589</v>
      </c>
      <c r="D251" s="138">
        <v>99979</v>
      </c>
      <c r="E251" s="132" t="s">
        <v>682</v>
      </c>
      <c r="F251" s="133">
        <v>0.001</v>
      </c>
      <c r="G251" s="132" t="s">
        <v>704</v>
      </c>
      <c r="H251" s="133">
        <v>0.911</v>
      </c>
      <c r="I251" s="132" t="s">
        <v>719</v>
      </c>
      <c r="J251" s="133">
        <v>2.916</v>
      </c>
      <c r="K251" s="132"/>
      <c r="L251" s="134" t="s">
        <v>590</v>
      </c>
    </row>
    <row r="252" spans="1:12" ht="15" thickBot="1">
      <c r="A252" s="104"/>
      <c r="B252" s="135"/>
      <c r="C252" s="136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1:12" ht="14.25" customHeight="1">
      <c r="A253" s="108"/>
      <c r="B253" s="129" t="s">
        <v>410</v>
      </c>
      <c r="C253" s="130" t="s">
        <v>589</v>
      </c>
      <c r="D253" s="143">
        <v>5803304</v>
      </c>
      <c r="E253" s="132" t="s">
        <v>695</v>
      </c>
      <c r="F253" s="133">
        <v>24.227</v>
      </c>
      <c r="G253" s="132" t="s">
        <v>746</v>
      </c>
      <c r="H253" s="140">
        <v>24.45</v>
      </c>
      <c r="I253" s="132" t="s">
        <v>714</v>
      </c>
      <c r="J253" s="133">
        <v>25.449</v>
      </c>
      <c r="K253" s="132"/>
      <c r="L253" s="134" t="s">
        <v>590</v>
      </c>
    </row>
    <row r="254" spans="1:12" ht="15" thickBot="1">
      <c r="A254" s="104"/>
      <c r="B254" s="135"/>
      <c r="C254" s="136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1:12" ht="14.25" customHeight="1">
      <c r="A255" s="108"/>
      <c r="B255" s="129" t="s">
        <v>46</v>
      </c>
      <c r="C255" s="130" t="s">
        <v>589</v>
      </c>
      <c r="D255" s="134" t="s">
        <v>771</v>
      </c>
      <c r="E255" s="132" t="s">
        <v>448</v>
      </c>
      <c r="F255" s="134" t="s">
        <v>590</v>
      </c>
      <c r="G255" s="132"/>
      <c r="H255" s="134" t="s">
        <v>590</v>
      </c>
      <c r="I255" s="132"/>
      <c r="J255" s="134" t="s">
        <v>590</v>
      </c>
      <c r="K255" s="132"/>
      <c r="L255" s="134" t="s">
        <v>590</v>
      </c>
    </row>
    <row r="256" spans="1:12" ht="15" thickBot="1">
      <c r="A256" s="104"/>
      <c r="B256" s="135"/>
      <c r="C256" s="136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1:12" ht="14.25" customHeight="1">
      <c r="A257" s="108"/>
      <c r="B257" s="129" t="s">
        <v>418</v>
      </c>
      <c r="C257" s="130" t="s">
        <v>589</v>
      </c>
      <c r="D257" s="138">
        <v>36837</v>
      </c>
      <c r="E257" s="132"/>
      <c r="F257" s="134" t="s">
        <v>590</v>
      </c>
      <c r="G257" s="132" t="s">
        <v>772</v>
      </c>
      <c r="H257" s="133">
        <v>0.001</v>
      </c>
      <c r="I257" s="132"/>
      <c r="J257" s="134" t="s">
        <v>590</v>
      </c>
      <c r="K257" s="132"/>
      <c r="L257" s="134" t="s">
        <v>590</v>
      </c>
    </row>
    <row r="258" spans="1:12" ht="15" thickBot="1">
      <c r="A258" s="104"/>
      <c r="B258" s="135"/>
      <c r="C258" s="136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1:12" ht="14.25" customHeight="1">
      <c r="A259" s="108"/>
      <c r="B259" s="129" t="s">
        <v>418</v>
      </c>
      <c r="C259" s="130" t="s">
        <v>589</v>
      </c>
      <c r="D259" s="142">
        <v>1737728</v>
      </c>
      <c r="E259" s="132" t="s">
        <v>596</v>
      </c>
      <c r="F259" s="134" t="s">
        <v>590</v>
      </c>
      <c r="G259" s="132"/>
      <c r="H259" s="134" t="s">
        <v>590</v>
      </c>
      <c r="I259" s="132"/>
      <c r="J259" s="134" t="s">
        <v>590</v>
      </c>
      <c r="K259" s="132"/>
      <c r="L259" s="134" t="s">
        <v>590</v>
      </c>
    </row>
    <row r="260" spans="1:12" ht="15" thickBot="1">
      <c r="A260" s="104"/>
      <c r="B260" s="135"/>
      <c r="C260" s="136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1:12" ht="14.25" customHeight="1">
      <c r="A261" s="108"/>
      <c r="B261" s="129" t="s">
        <v>420</v>
      </c>
      <c r="C261" s="130" t="s">
        <v>589</v>
      </c>
      <c r="D261" s="138">
        <v>71977</v>
      </c>
      <c r="E261" s="132"/>
      <c r="F261" s="134" t="s">
        <v>590</v>
      </c>
      <c r="G261" s="132"/>
      <c r="H261" s="134" t="s">
        <v>590</v>
      </c>
      <c r="I261" s="132" t="s">
        <v>705</v>
      </c>
      <c r="J261" s="133">
        <v>0.001</v>
      </c>
      <c r="K261" s="132"/>
      <c r="L261" s="134" t="s">
        <v>590</v>
      </c>
    </row>
    <row r="262" spans="1:12" ht="15" thickBot="1">
      <c r="A262" s="104"/>
      <c r="B262" s="135"/>
      <c r="C262" s="136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1:12" ht="14.25" customHeight="1">
      <c r="A263" s="108"/>
      <c r="B263" s="129" t="s">
        <v>420</v>
      </c>
      <c r="C263" s="130" t="s">
        <v>589</v>
      </c>
      <c r="D263" s="131">
        <v>1745301</v>
      </c>
      <c r="E263" s="132" t="s">
        <v>596</v>
      </c>
      <c r="F263" s="134" t="s">
        <v>590</v>
      </c>
      <c r="G263" s="132"/>
      <c r="H263" s="134" t="s">
        <v>590</v>
      </c>
      <c r="I263" s="132"/>
      <c r="J263" s="134" t="s">
        <v>590</v>
      </c>
      <c r="K263" s="132"/>
      <c r="L263" s="134" t="s">
        <v>590</v>
      </c>
    </row>
    <row r="264" spans="1:12" ht="15" thickBot="1">
      <c r="A264" s="104"/>
      <c r="B264" s="135"/>
      <c r="C264" s="136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1:12" ht="14.25" customHeight="1">
      <c r="A265" s="108"/>
      <c r="B265" s="129" t="s">
        <v>422</v>
      </c>
      <c r="C265" s="130" t="s">
        <v>589</v>
      </c>
      <c r="D265" s="131">
        <v>21015371</v>
      </c>
      <c r="E265" s="132" t="s">
        <v>2</v>
      </c>
      <c r="F265" s="134" t="s">
        <v>590</v>
      </c>
      <c r="G265" s="132"/>
      <c r="H265" s="134" t="s">
        <v>590</v>
      </c>
      <c r="I265" s="132"/>
      <c r="J265" s="134" t="s">
        <v>590</v>
      </c>
      <c r="K265" s="132"/>
      <c r="L265" s="134" t="s">
        <v>590</v>
      </c>
    </row>
    <row r="266" spans="1:12" ht="15" thickBot="1">
      <c r="A266" s="104"/>
      <c r="B266" s="135"/>
      <c r="C266" s="136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1:12" ht="14.25" customHeight="1">
      <c r="A267" s="108"/>
      <c r="B267" s="129" t="s">
        <v>424</v>
      </c>
      <c r="C267" s="130" t="s">
        <v>589</v>
      </c>
      <c r="D267" s="131">
        <v>1377372</v>
      </c>
      <c r="E267" s="132" t="s">
        <v>2</v>
      </c>
      <c r="F267" s="134" t="s">
        <v>590</v>
      </c>
      <c r="G267" s="132"/>
      <c r="H267" s="134" t="s">
        <v>590</v>
      </c>
      <c r="I267" s="132"/>
      <c r="J267" s="134" t="s">
        <v>590</v>
      </c>
      <c r="K267" s="132"/>
      <c r="L267" s="134" t="s">
        <v>590</v>
      </c>
    </row>
    <row r="268" spans="1:12" ht="15" thickBot="1">
      <c r="A268" s="104"/>
      <c r="B268" s="135"/>
      <c r="C268" s="136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1:12" ht="14.25" customHeight="1">
      <c r="A269" s="108"/>
      <c r="B269" s="129" t="s">
        <v>426</v>
      </c>
      <c r="C269" s="130" t="s">
        <v>589</v>
      </c>
      <c r="D269" s="134" t="s">
        <v>604</v>
      </c>
      <c r="E269" s="132" t="s">
        <v>773</v>
      </c>
      <c r="F269" s="133">
        <v>5.379</v>
      </c>
      <c r="G269" s="132" t="s">
        <v>774</v>
      </c>
      <c r="H269" s="133">
        <v>5.381</v>
      </c>
      <c r="I269" s="132" t="s">
        <v>697</v>
      </c>
      <c r="J269" s="133">
        <v>5.385</v>
      </c>
      <c r="K269" s="132" t="s">
        <v>690</v>
      </c>
      <c r="L269" s="133">
        <v>6.255</v>
      </c>
    </row>
    <row r="270" spans="1:12" ht="15" thickBot="1">
      <c r="A270" s="104"/>
      <c r="B270" s="135"/>
      <c r="C270" s="136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1:12" ht="14.25" customHeight="1">
      <c r="A271" s="108"/>
      <c r="B271" s="129" t="s">
        <v>428</v>
      </c>
      <c r="C271" s="130" t="s">
        <v>589</v>
      </c>
      <c r="D271" s="134" t="s">
        <v>605</v>
      </c>
      <c r="E271" s="132" t="s">
        <v>773</v>
      </c>
      <c r="F271" s="133">
        <v>6.524</v>
      </c>
      <c r="G271" s="132" t="s">
        <v>774</v>
      </c>
      <c r="H271" s="133">
        <v>6.525</v>
      </c>
      <c r="I271" s="132" t="s">
        <v>697</v>
      </c>
      <c r="J271" s="133">
        <v>6.846</v>
      </c>
      <c r="K271" s="132" t="s">
        <v>690</v>
      </c>
      <c r="L271" s="140">
        <v>7.36</v>
      </c>
    </row>
    <row r="272" spans="1:12" ht="15" thickBot="1">
      <c r="A272" s="104"/>
      <c r="B272" s="135"/>
      <c r="C272" s="136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1:12" ht="14.25" customHeight="1">
      <c r="A273" s="108"/>
      <c r="B273" s="129" t="s">
        <v>49</v>
      </c>
      <c r="C273" s="130" t="s">
        <v>589</v>
      </c>
      <c r="D273" s="134" t="s">
        <v>606</v>
      </c>
      <c r="E273" s="132" t="s">
        <v>773</v>
      </c>
      <c r="F273" s="133">
        <v>12.605</v>
      </c>
      <c r="G273" s="132" t="s">
        <v>683</v>
      </c>
      <c r="H273" s="133">
        <v>12.711</v>
      </c>
      <c r="I273" s="132" t="s">
        <v>702</v>
      </c>
      <c r="J273" s="133">
        <v>13.011</v>
      </c>
      <c r="K273" s="132"/>
      <c r="L273" s="134" t="s">
        <v>590</v>
      </c>
    </row>
    <row r="274" spans="1:12" ht="15" thickBot="1">
      <c r="A274" s="104"/>
      <c r="B274" s="135"/>
      <c r="C274" s="136"/>
      <c r="D274" s="137"/>
      <c r="E274" s="137"/>
      <c r="F274" s="137"/>
      <c r="G274" s="137"/>
      <c r="H274" s="137"/>
      <c r="I274" s="137"/>
      <c r="J274" s="137"/>
      <c r="K274" s="137"/>
      <c r="L274" s="137"/>
    </row>
    <row r="275" spans="1:12" ht="14.25" customHeight="1">
      <c r="A275" s="108"/>
      <c r="B275" s="129" t="s">
        <v>322</v>
      </c>
      <c r="C275" s="130" t="s">
        <v>589</v>
      </c>
      <c r="D275" s="131">
        <v>1766896</v>
      </c>
      <c r="E275" s="132" t="s">
        <v>706</v>
      </c>
      <c r="F275" s="140">
        <v>25.32</v>
      </c>
      <c r="G275" s="132" t="s">
        <v>699</v>
      </c>
      <c r="H275" s="133">
        <v>25.602</v>
      </c>
      <c r="I275" s="132" t="s">
        <v>691</v>
      </c>
      <c r="J275" s="133">
        <v>26.388</v>
      </c>
      <c r="K275" s="132"/>
      <c r="L275" s="134" t="s">
        <v>590</v>
      </c>
    </row>
    <row r="276" spans="1:12" ht="15" thickBot="1">
      <c r="A276" s="104"/>
      <c r="B276" s="135"/>
      <c r="C276" s="136"/>
      <c r="D276" s="137"/>
      <c r="E276" s="137"/>
      <c r="F276" s="137"/>
      <c r="G276" s="137"/>
      <c r="H276" s="137"/>
      <c r="I276" s="137"/>
      <c r="J276" s="137"/>
      <c r="K276" s="137"/>
      <c r="L276" s="137"/>
    </row>
    <row r="277" spans="1:12" ht="14.25" customHeight="1">
      <c r="A277" s="108"/>
      <c r="B277" s="129" t="s">
        <v>322</v>
      </c>
      <c r="C277" s="130" t="s">
        <v>589</v>
      </c>
      <c r="D277" s="134" t="s">
        <v>775</v>
      </c>
      <c r="E277" s="132"/>
      <c r="F277" s="134" t="s">
        <v>590</v>
      </c>
      <c r="G277" s="132"/>
      <c r="H277" s="134" t="s">
        <v>590</v>
      </c>
      <c r="I277" s="132" t="s">
        <v>705</v>
      </c>
      <c r="J277" s="133">
        <v>0.001</v>
      </c>
      <c r="K277" s="132"/>
      <c r="L277" s="134" t="s">
        <v>590</v>
      </c>
    </row>
    <row r="278" spans="1:12" ht="15" thickBot="1">
      <c r="A278" s="104"/>
      <c r="B278" s="135"/>
      <c r="C278" s="136"/>
      <c r="D278" s="137"/>
      <c r="E278" s="137"/>
      <c r="F278" s="137"/>
      <c r="G278" s="137"/>
      <c r="H278" s="137"/>
      <c r="I278" s="137"/>
      <c r="J278" s="137"/>
      <c r="K278" s="137"/>
      <c r="L278" s="137"/>
    </row>
    <row r="279" spans="1:12" ht="14.25" customHeight="1">
      <c r="A279" s="108"/>
      <c r="B279" s="129" t="s">
        <v>16</v>
      </c>
      <c r="C279" s="130" t="s">
        <v>589</v>
      </c>
      <c r="D279" s="131">
        <v>1755041</v>
      </c>
      <c r="E279" s="132" t="s">
        <v>717</v>
      </c>
      <c r="F279" s="134" t="s">
        <v>590</v>
      </c>
      <c r="G279" s="132"/>
      <c r="H279" s="134" t="s">
        <v>590</v>
      </c>
      <c r="I279" s="132"/>
      <c r="J279" s="134" t="s">
        <v>590</v>
      </c>
      <c r="K279" s="132"/>
      <c r="L279" s="134" t="s">
        <v>590</v>
      </c>
    </row>
    <row r="280" spans="1:12" ht="15" thickBot="1">
      <c r="A280" s="104"/>
      <c r="B280" s="135"/>
      <c r="C280" s="136"/>
      <c r="D280" s="137"/>
      <c r="E280" s="137"/>
      <c r="F280" s="137"/>
      <c r="G280" s="137"/>
      <c r="H280" s="137"/>
      <c r="I280" s="137"/>
      <c r="J280" s="137"/>
      <c r="K280" s="137"/>
      <c r="L280" s="137"/>
    </row>
    <row r="281" spans="1:12" ht="14.25" customHeight="1">
      <c r="A281" s="108"/>
      <c r="B281" s="129" t="s">
        <v>38</v>
      </c>
      <c r="C281" s="130" t="s">
        <v>589</v>
      </c>
      <c r="D281" s="131">
        <v>1749356</v>
      </c>
      <c r="E281" s="132" t="s">
        <v>736</v>
      </c>
      <c r="F281" s="134" t="s">
        <v>590</v>
      </c>
      <c r="G281" s="132"/>
      <c r="H281" s="134" t="s">
        <v>590</v>
      </c>
      <c r="I281" s="132"/>
      <c r="J281" s="134" t="s">
        <v>590</v>
      </c>
      <c r="K281" s="132"/>
      <c r="L281" s="134" t="s">
        <v>590</v>
      </c>
    </row>
    <row r="282" spans="1:12" ht="15" thickBot="1">
      <c r="A282" s="104"/>
      <c r="B282" s="135"/>
      <c r="C282" s="136"/>
      <c r="D282" s="137"/>
      <c r="E282" s="137"/>
      <c r="F282" s="137"/>
      <c r="G282" s="137"/>
      <c r="H282" s="137"/>
      <c r="I282" s="137"/>
      <c r="J282" s="137"/>
      <c r="K282" s="137"/>
      <c r="L282" s="137"/>
    </row>
    <row r="283" spans="1:12" ht="14.25" customHeight="1">
      <c r="A283" s="108"/>
      <c r="B283" s="129" t="s">
        <v>400</v>
      </c>
      <c r="C283" s="130" t="s">
        <v>589</v>
      </c>
      <c r="D283" s="131">
        <v>1745307</v>
      </c>
      <c r="E283" s="132" t="s">
        <v>687</v>
      </c>
      <c r="F283" s="131">
        <v>34</v>
      </c>
      <c r="G283" s="132" t="s">
        <v>746</v>
      </c>
      <c r="H283" s="131">
        <v>36</v>
      </c>
      <c r="I283" s="132" t="s">
        <v>714</v>
      </c>
      <c r="J283" s="139">
        <v>36.5</v>
      </c>
      <c r="K283" s="132"/>
      <c r="L283" s="134" t="s">
        <v>590</v>
      </c>
    </row>
    <row r="284" spans="1:12" ht="15" thickBot="1">
      <c r="A284" s="104"/>
      <c r="B284" s="135"/>
      <c r="C284" s="136"/>
      <c r="D284" s="137"/>
      <c r="E284" s="137"/>
      <c r="F284" s="137"/>
      <c r="G284" s="137"/>
      <c r="H284" s="137"/>
      <c r="I284" s="137"/>
      <c r="J284" s="137"/>
      <c r="K284" s="137"/>
      <c r="L284" s="137"/>
    </row>
    <row r="285" spans="1:12" ht="14.25" customHeight="1">
      <c r="A285" s="108"/>
      <c r="B285" s="129" t="s">
        <v>400</v>
      </c>
      <c r="C285" s="130" t="s">
        <v>589</v>
      </c>
      <c r="D285" s="134" t="s">
        <v>776</v>
      </c>
      <c r="E285" s="132"/>
      <c r="F285" s="134" t="s">
        <v>590</v>
      </c>
      <c r="G285" s="132"/>
      <c r="H285" s="134" t="s">
        <v>590</v>
      </c>
      <c r="I285" s="132" t="s">
        <v>714</v>
      </c>
      <c r="J285" s="133">
        <v>0.001</v>
      </c>
      <c r="K285" s="132"/>
      <c r="L285" s="134" t="s">
        <v>590</v>
      </c>
    </row>
    <row r="286" spans="1:12" ht="15" thickBot="1">
      <c r="A286" s="104"/>
      <c r="B286" s="135"/>
      <c r="C286" s="136"/>
      <c r="D286" s="137"/>
      <c r="E286" s="137"/>
      <c r="F286" s="137"/>
      <c r="G286" s="137"/>
      <c r="H286" s="137"/>
      <c r="I286" s="137"/>
      <c r="J286" s="137"/>
      <c r="K286" s="137"/>
      <c r="L286" s="137"/>
    </row>
    <row r="287" spans="1:12" ht="14.25" customHeight="1">
      <c r="A287" s="108"/>
      <c r="B287" s="129" t="s">
        <v>402</v>
      </c>
      <c r="C287" s="130" t="s">
        <v>589</v>
      </c>
      <c r="D287" s="131">
        <v>1745205</v>
      </c>
      <c r="E287" s="132" t="s">
        <v>687</v>
      </c>
      <c r="F287" s="131">
        <v>6</v>
      </c>
      <c r="G287" s="132" t="s">
        <v>746</v>
      </c>
      <c r="H287" s="131">
        <v>6</v>
      </c>
      <c r="I287" s="132" t="s">
        <v>714</v>
      </c>
      <c r="J287" s="131">
        <v>6</v>
      </c>
      <c r="K287" s="132"/>
      <c r="L287" s="134" t="s">
        <v>590</v>
      </c>
    </row>
    <row r="288" spans="1:12" ht="15" thickBot="1">
      <c r="A288" s="104"/>
      <c r="B288" s="135"/>
      <c r="C288" s="136"/>
      <c r="D288" s="137"/>
      <c r="E288" s="137"/>
      <c r="F288" s="137"/>
      <c r="G288" s="137"/>
      <c r="H288" s="137"/>
      <c r="I288" s="137"/>
      <c r="J288" s="137"/>
      <c r="K288" s="137"/>
      <c r="L288" s="137"/>
    </row>
    <row r="289" spans="1:12" ht="14.25" customHeight="1">
      <c r="A289" s="108"/>
      <c r="B289" s="129" t="s">
        <v>402</v>
      </c>
      <c r="C289" s="130" t="s">
        <v>589</v>
      </c>
      <c r="D289" s="134" t="s">
        <v>777</v>
      </c>
      <c r="E289" s="132"/>
      <c r="F289" s="134" t="s">
        <v>590</v>
      </c>
      <c r="G289" s="132"/>
      <c r="H289" s="134" t="s">
        <v>590</v>
      </c>
      <c r="I289" s="132" t="s">
        <v>714</v>
      </c>
      <c r="J289" s="133">
        <v>0.001</v>
      </c>
      <c r="K289" s="132"/>
      <c r="L289" s="134" t="s">
        <v>590</v>
      </c>
    </row>
    <row r="290" spans="1:12" ht="15" thickBot="1">
      <c r="A290" s="104"/>
      <c r="B290" s="135"/>
      <c r="C290" s="136"/>
      <c r="D290" s="137"/>
      <c r="E290" s="137"/>
      <c r="F290" s="137"/>
      <c r="G290" s="137"/>
      <c r="H290" s="137"/>
      <c r="I290" s="137"/>
      <c r="J290" s="137"/>
      <c r="K290" s="137"/>
      <c r="L290" s="137"/>
    </row>
    <row r="291" spans="1:12" ht="14.25" customHeight="1">
      <c r="A291" s="108"/>
      <c r="B291" s="129" t="s">
        <v>408</v>
      </c>
      <c r="C291" s="130" t="s">
        <v>589</v>
      </c>
      <c r="D291" s="142">
        <v>21018035</v>
      </c>
      <c r="E291" s="132" t="s">
        <v>778</v>
      </c>
      <c r="F291" s="133">
        <v>8.934</v>
      </c>
      <c r="G291" s="132" t="s">
        <v>779</v>
      </c>
      <c r="H291" s="133">
        <v>8.934</v>
      </c>
      <c r="I291" s="132" t="s">
        <v>714</v>
      </c>
      <c r="J291" s="133">
        <v>10.698</v>
      </c>
      <c r="K291" s="132" t="s">
        <v>744</v>
      </c>
      <c r="L291" s="133">
        <v>12.404</v>
      </c>
    </row>
    <row r="292" spans="1:12" ht="15" thickBot="1">
      <c r="A292" s="104"/>
      <c r="B292" s="135"/>
      <c r="C292" s="136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1:12" ht="14.25" customHeight="1">
      <c r="A293" s="108"/>
      <c r="B293" s="129" t="s">
        <v>48</v>
      </c>
      <c r="C293" s="130" t="s">
        <v>589</v>
      </c>
      <c r="D293" s="138">
        <v>32304</v>
      </c>
      <c r="E293" s="132"/>
      <c r="F293" s="134" t="s">
        <v>590</v>
      </c>
      <c r="G293" s="132"/>
      <c r="H293" s="134" t="s">
        <v>590</v>
      </c>
      <c r="I293" s="132"/>
      <c r="J293" s="134" t="s">
        <v>590</v>
      </c>
      <c r="K293" s="132" t="s">
        <v>780</v>
      </c>
      <c r="L293" s="133">
        <v>0.001</v>
      </c>
    </row>
    <row r="294" spans="1:12" ht="15" thickBot="1">
      <c r="A294" s="104"/>
      <c r="B294" s="135"/>
      <c r="C294" s="136"/>
      <c r="D294" s="137"/>
      <c r="E294" s="137"/>
      <c r="F294" s="137"/>
      <c r="G294" s="137"/>
      <c r="H294" s="137"/>
      <c r="I294" s="137"/>
      <c r="J294" s="137"/>
      <c r="K294" s="137"/>
      <c r="L294" s="137"/>
    </row>
    <row r="295" spans="1:12" ht="14.25" customHeight="1">
      <c r="A295" s="108"/>
      <c r="B295" s="129" t="s">
        <v>48</v>
      </c>
      <c r="C295" s="130" t="s">
        <v>589</v>
      </c>
      <c r="D295" s="131">
        <v>1766688</v>
      </c>
      <c r="E295" s="132" t="s">
        <v>781</v>
      </c>
      <c r="F295" s="134" t="s">
        <v>590</v>
      </c>
      <c r="G295" s="132" t="s">
        <v>727</v>
      </c>
      <c r="H295" s="131">
        <v>22</v>
      </c>
      <c r="I295" s="132" t="s">
        <v>691</v>
      </c>
      <c r="J295" s="131">
        <v>22</v>
      </c>
      <c r="K295" s="132" t="s">
        <v>780</v>
      </c>
      <c r="L295" s="133">
        <v>23.008</v>
      </c>
    </row>
    <row r="296" spans="1:12" ht="15" thickBot="1">
      <c r="A296" s="104"/>
      <c r="B296" s="135"/>
      <c r="C296" s="136"/>
      <c r="D296" s="137"/>
      <c r="E296" s="137"/>
      <c r="F296" s="137"/>
      <c r="G296" s="137"/>
      <c r="H296" s="137"/>
      <c r="I296" s="137"/>
      <c r="J296" s="137"/>
      <c r="K296" s="137"/>
      <c r="L296" s="137"/>
    </row>
    <row r="297" spans="1:12" ht="14.25" customHeight="1">
      <c r="A297" s="108"/>
      <c r="B297" s="129" t="s">
        <v>50</v>
      </c>
      <c r="C297" s="130" t="s">
        <v>589</v>
      </c>
      <c r="D297" s="131">
        <v>1745313</v>
      </c>
      <c r="E297" s="132" t="s">
        <v>703</v>
      </c>
      <c r="F297" s="131">
        <v>31</v>
      </c>
      <c r="G297" s="132" t="s">
        <v>727</v>
      </c>
      <c r="H297" s="131">
        <v>32</v>
      </c>
      <c r="I297" s="132"/>
      <c r="J297" s="134" t="s">
        <v>590</v>
      </c>
      <c r="K297" s="132" t="s">
        <v>782</v>
      </c>
      <c r="L297" s="133">
        <v>24.995</v>
      </c>
    </row>
    <row r="298" spans="1:12" ht="15" thickBot="1">
      <c r="A298" s="104"/>
      <c r="B298" s="135"/>
      <c r="C298" s="136"/>
      <c r="D298" s="137"/>
      <c r="E298" s="137"/>
      <c r="F298" s="137"/>
      <c r="G298" s="137"/>
      <c r="H298" s="137"/>
      <c r="I298" s="137"/>
      <c r="J298" s="137"/>
      <c r="K298" s="137"/>
      <c r="L298" s="137"/>
    </row>
    <row r="299" spans="1:12" ht="14.25" customHeight="1">
      <c r="A299" s="108"/>
      <c r="B299" s="129" t="s">
        <v>51</v>
      </c>
      <c r="C299" s="130" t="s">
        <v>589</v>
      </c>
      <c r="D299" s="131">
        <v>1745297</v>
      </c>
      <c r="E299" s="132" t="s">
        <v>783</v>
      </c>
      <c r="F299" s="134" t="s">
        <v>590</v>
      </c>
      <c r="G299" s="132" t="s">
        <v>739</v>
      </c>
      <c r="H299" s="140">
        <v>35.73</v>
      </c>
      <c r="I299" s="132" t="s">
        <v>714</v>
      </c>
      <c r="J299" s="133">
        <v>35.825</v>
      </c>
      <c r="K299" s="132"/>
      <c r="L299" s="134" t="s">
        <v>590</v>
      </c>
    </row>
    <row r="300" spans="1:12" ht="15" thickBot="1">
      <c r="A300" s="104"/>
      <c r="B300" s="135"/>
      <c r="C300" s="136"/>
      <c r="D300" s="137"/>
      <c r="E300" s="137"/>
      <c r="F300" s="137"/>
      <c r="G300" s="137"/>
      <c r="H300" s="137"/>
      <c r="I300" s="137"/>
      <c r="J300" s="137"/>
      <c r="K300" s="137"/>
      <c r="L300" s="137"/>
    </row>
    <row r="301" spans="1:12" ht="14.25" customHeight="1">
      <c r="A301" s="108"/>
      <c r="B301" s="129" t="s">
        <v>51</v>
      </c>
      <c r="C301" s="130" t="s">
        <v>589</v>
      </c>
      <c r="D301" s="134" t="s">
        <v>784</v>
      </c>
      <c r="E301" s="132"/>
      <c r="F301" s="134" t="s">
        <v>590</v>
      </c>
      <c r="G301" s="132"/>
      <c r="H301" s="134" t="s">
        <v>590</v>
      </c>
      <c r="I301" s="132" t="s">
        <v>697</v>
      </c>
      <c r="J301" s="133">
        <v>0.001</v>
      </c>
      <c r="K301" s="132"/>
      <c r="L301" s="134" t="s">
        <v>590</v>
      </c>
    </row>
    <row r="302" spans="1:12" ht="15" thickBot="1">
      <c r="A302" s="104"/>
      <c r="B302" s="135"/>
      <c r="C302" s="136"/>
      <c r="D302" s="137"/>
      <c r="E302" s="137"/>
      <c r="F302" s="137"/>
      <c r="G302" s="137"/>
      <c r="H302" s="137"/>
      <c r="I302" s="137"/>
      <c r="J302" s="137"/>
      <c r="K302" s="137"/>
      <c r="L302" s="137"/>
    </row>
    <row r="303" spans="1:12" ht="14.25" customHeight="1">
      <c r="A303" s="108"/>
      <c r="B303" s="129" t="s">
        <v>58</v>
      </c>
      <c r="C303" s="130" t="s">
        <v>589</v>
      </c>
      <c r="D303" s="131">
        <v>22085450</v>
      </c>
      <c r="E303" s="132" t="s">
        <v>785</v>
      </c>
      <c r="F303" s="134" t="s">
        <v>590</v>
      </c>
      <c r="G303" s="132"/>
      <c r="H303" s="134" t="s">
        <v>590</v>
      </c>
      <c r="I303" s="132"/>
      <c r="J303" s="134" t="s">
        <v>590</v>
      </c>
      <c r="K303" s="132" t="s">
        <v>786</v>
      </c>
      <c r="L303" s="133">
        <v>3.855</v>
      </c>
    </row>
    <row r="304" spans="1:12" ht="15" thickBot="1">
      <c r="A304" s="104"/>
      <c r="B304" s="135"/>
      <c r="C304" s="136"/>
      <c r="D304" s="137"/>
      <c r="E304" s="137"/>
      <c r="F304" s="137"/>
      <c r="G304" s="137"/>
      <c r="H304" s="137"/>
      <c r="I304" s="137"/>
      <c r="J304" s="137"/>
      <c r="K304" s="137"/>
      <c r="L304" s="137"/>
    </row>
    <row r="305" spans="1:12" ht="14.25" customHeight="1">
      <c r="A305" s="108"/>
      <c r="B305" s="129" t="s">
        <v>59</v>
      </c>
      <c r="C305" s="130" t="s">
        <v>589</v>
      </c>
      <c r="D305" s="131">
        <v>21113586</v>
      </c>
      <c r="E305" s="132" t="s">
        <v>703</v>
      </c>
      <c r="F305" s="133">
        <v>5.341</v>
      </c>
      <c r="G305" s="132"/>
      <c r="H305" s="134" t="s">
        <v>590</v>
      </c>
      <c r="I305" s="132"/>
      <c r="J305" s="134" t="s">
        <v>590</v>
      </c>
      <c r="K305" s="132"/>
      <c r="L305" s="134" t="s">
        <v>590</v>
      </c>
    </row>
    <row r="306" spans="1:12" ht="15" thickBot="1">
      <c r="A306" s="104"/>
      <c r="B306" s="135"/>
      <c r="C306" s="136"/>
      <c r="D306" s="137"/>
      <c r="E306" s="137"/>
      <c r="F306" s="137"/>
      <c r="G306" s="137"/>
      <c r="H306" s="137"/>
      <c r="I306" s="137"/>
      <c r="J306" s="137"/>
      <c r="K306" s="137"/>
      <c r="L306" s="137"/>
    </row>
    <row r="307" spans="1:12" ht="14.25" customHeight="1">
      <c r="A307" s="108"/>
      <c r="B307" s="129" t="s">
        <v>60</v>
      </c>
      <c r="C307" s="130" t="s">
        <v>589</v>
      </c>
      <c r="D307" s="131">
        <v>1754978</v>
      </c>
      <c r="E307" s="132" t="s">
        <v>703</v>
      </c>
      <c r="F307" s="131">
        <v>38</v>
      </c>
      <c r="G307" s="132" t="s">
        <v>727</v>
      </c>
      <c r="H307" s="131">
        <v>39</v>
      </c>
      <c r="I307" s="132" t="s">
        <v>684</v>
      </c>
      <c r="J307" s="133">
        <v>33.363</v>
      </c>
      <c r="K307" s="132" t="s">
        <v>787</v>
      </c>
      <c r="L307" s="131">
        <v>34</v>
      </c>
    </row>
    <row r="308" spans="1:12" ht="15" thickBot="1">
      <c r="A308" s="104"/>
      <c r="B308" s="135"/>
      <c r="C308" s="136"/>
      <c r="D308" s="137"/>
      <c r="E308" s="137"/>
      <c r="F308" s="137"/>
      <c r="G308" s="137"/>
      <c r="H308" s="137"/>
      <c r="I308" s="137"/>
      <c r="J308" s="137"/>
      <c r="K308" s="137"/>
      <c r="L308" s="137"/>
    </row>
    <row r="309" spans="1:12" ht="14.25" customHeight="1">
      <c r="A309" s="108"/>
      <c r="B309" s="129" t="s">
        <v>61</v>
      </c>
      <c r="C309" s="130" t="s">
        <v>589</v>
      </c>
      <c r="D309" s="131">
        <v>1766598</v>
      </c>
      <c r="E309" s="132" t="s">
        <v>2</v>
      </c>
      <c r="F309" s="134" t="s">
        <v>590</v>
      </c>
      <c r="G309" s="132"/>
      <c r="H309" s="134" t="s">
        <v>590</v>
      </c>
      <c r="I309" s="132"/>
      <c r="J309" s="134" t="s">
        <v>590</v>
      </c>
      <c r="K309" s="132"/>
      <c r="L309" s="134" t="s">
        <v>590</v>
      </c>
    </row>
    <row r="310" spans="1:12" ht="15" thickBot="1">
      <c r="A310" s="104"/>
      <c r="B310" s="135"/>
      <c r="C310" s="136"/>
      <c r="D310" s="137"/>
      <c r="E310" s="137"/>
      <c r="F310" s="137"/>
      <c r="G310" s="137"/>
      <c r="H310" s="137"/>
      <c r="I310" s="137"/>
      <c r="J310" s="137"/>
      <c r="K310" s="137"/>
      <c r="L310" s="137"/>
    </row>
    <row r="311" spans="1:12" ht="14.25">
      <c r="A311" s="104"/>
      <c r="B311" s="109" t="s">
        <v>607</v>
      </c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1:12" ht="14.25">
      <c r="A312" s="104"/>
      <c r="B312" s="109" t="s">
        <v>608</v>
      </c>
      <c r="C312" s="110" t="s">
        <v>609</v>
      </c>
      <c r="D312" s="104"/>
      <c r="E312" s="104"/>
      <c r="F312" s="104"/>
      <c r="G312" s="104"/>
      <c r="H312" s="104"/>
      <c r="I312" s="104"/>
      <c r="J312" s="104"/>
      <c r="K312" s="104"/>
      <c r="L312" s="10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9.7109375" style="149" customWidth="1"/>
    <col min="2" max="2" width="10.7109375" style="0" customWidth="1"/>
    <col min="3" max="3" width="30.7109375" style="0" customWidth="1"/>
  </cols>
  <sheetData>
    <row r="1" spans="1:8" ht="15">
      <c r="A1" s="146" t="s">
        <v>791</v>
      </c>
      <c r="B1" s="9"/>
      <c r="C1" s="9"/>
      <c r="D1" s="9"/>
      <c r="E1" s="9"/>
      <c r="F1" s="9"/>
      <c r="G1" s="9"/>
      <c r="H1" s="9"/>
    </row>
    <row r="2" spans="1:8" ht="14.25" customHeight="1">
      <c r="A2" s="147" t="s">
        <v>792</v>
      </c>
      <c r="B2" s="86"/>
      <c r="C2" s="86"/>
      <c r="D2" s="86"/>
      <c r="E2" s="86"/>
      <c r="F2" s="86"/>
      <c r="G2" s="86"/>
      <c r="H2" s="86"/>
    </row>
    <row r="3" spans="1:8" ht="14.25">
      <c r="A3" s="148"/>
      <c r="B3" s="9"/>
      <c r="C3" s="9"/>
      <c r="D3" s="9" t="s">
        <v>814</v>
      </c>
      <c r="E3" s="150">
        <v>45200</v>
      </c>
      <c r="F3" s="9"/>
      <c r="G3" s="9"/>
      <c r="H3" s="9"/>
    </row>
    <row r="4" spans="1:8" ht="14.25">
      <c r="A4" s="87" t="s">
        <v>612</v>
      </c>
      <c r="B4" s="87" t="s">
        <v>468</v>
      </c>
      <c r="C4" s="87" t="s">
        <v>793</v>
      </c>
      <c r="D4" s="9"/>
      <c r="E4" s="9"/>
      <c r="F4" s="9"/>
      <c r="G4" s="9"/>
      <c r="H4" s="9"/>
    </row>
    <row r="5" spans="1:8" ht="14.25">
      <c r="A5" s="10" t="s">
        <v>588</v>
      </c>
      <c r="B5" s="10" t="s">
        <v>328</v>
      </c>
      <c r="C5" s="10" t="s">
        <v>475</v>
      </c>
      <c r="D5" s="9">
        <f>VLOOKUP(B5,'ЛК с 01.09-31.12.23'!B:F,5,0)</f>
        <v>12.2</v>
      </c>
      <c r="E5" s="9">
        <f>VLOOKUP(B5,'ЛК с 01.09-31.12.23'!B:H,7,0)</f>
        <v>12.289</v>
      </c>
      <c r="F5" s="9"/>
      <c r="G5" s="9"/>
      <c r="H5" s="9"/>
    </row>
    <row r="6" spans="1:8" ht="14.25">
      <c r="A6" s="10" t="s">
        <v>588</v>
      </c>
      <c r="B6" s="10" t="s">
        <v>157</v>
      </c>
      <c r="C6" s="10" t="s">
        <v>522</v>
      </c>
      <c r="D6" s="9">
        <f>VLOOKUP(B6,'ЛК с 01.09-31.12.23'!B:F,5,0)</f>
        <v>11.284</v>
      </c>
      <c r="E6" s="9">
        <f>VLOOKUP(B6,'ЛК с 01.09-31.12.23'!B:H,7,0)</f>
        <v>11.466</v>
      </c>
      <c r="F6" s="9"/>
      <c r="G6" s="9"/>
      <c r="H6" s="9"/>
    </row>
    <row r="7" spans="1:8" ht="14.25">
      <c r="A7" s="10" t="s">
        <v>588</v>
      </c>
      <c r="B7" s="10" t="s">
        <v>285</v>
      </c>
      <c r="C7" s="10" t="s">
        <v>545</v>
      </c>
      <c r="D7" s="9"/>
      <c r="E7" s="9"/>
      <c r="F7" s="9"/>
      <c r="G7" s="9"/>
      <c r="H7" s="9"/>
    </row>
    <row r="8" spans="1:8" ht="14.25">
      <c r="A8" s="10" t="s">
        <v>588</v>
      </c>
      <c r="B8" s="10" t="s">
        <v>354</v>
      </c>
      <c r="C8" s="10" t="s">
        <v>479</v>
      </c>
      <c r="D8" s="9"/>
      <c r="E8" s="9"/>
      <c r="F8" s="9"/>
      <c r="G8" s="9"/>
      <c r="H8" s="9"/>
    </row>
    <row r="9" spans="1:8" ht="14.25">
      <c r="A9" s="10" t="s">
        <v>588</v>
      </c>
      <c r="B9" s="10" t="s">
        <v>319</v>
      </c>
      <c r="C9" s="10" t="s">
        <v>483</v>
      </c>
      <c r="D9" s="9">
        <f>VLOOKUP(B9,'ЛК с 01.09-31.12.23'!B:F,5,0)</f>
        <v>32.2</v>
      </c>
      <c r="E9" s="9">
        <f>VLOOKUP(B9,'ЛК с 01.09-31.12.23'!B:H,7,0)</f>
        <v>32.2</v>
      </c>
      <c r="F9" s="9"/>
      <c r="G9" s="9"/>
      <c r="H9" s="9"/>
    </row>
    <row r="10" spans="1:8" ht="14.25">
      <c r="A10" s="10" t="s">
        <v>588</v>
      </c>
      <c r="B10" s="10" t="s">
        <v>31</v>
      </c>
      <c r="C10" s="10" t="s">
        <v>507</v>
      </c>
      <c r="D10" s="9"/>
      <c r="E10" s="9">
        <f>VLOOKUP(B10,'ЛК с 01.09-31.12.23'!B:H,7,0)</f>
        <v>28.828</v>
      </c>
      <c r="F10" s="9"/>
      <c r="G10" s="9"/>
      <c r="H10" s="9"/>
    </row>
    <row r="11" spans="1:8" ht="14.25">
      <c r="A11" s="10" t="s">
        <v>588</v>
      </c>
      <c r="B11" s="10" t="s">
        <v>404</v>
      </c>
      <c r="C11" s="10" t="s">
        <v>794</v>
      </c>
      <c r="D11" s="9">
        <f>VLOOKUP(B11,'ЛК с 01.09-31.12.23'!B:F,5,0)</f>
        <v>0.001</v>
      </c>
      <c r="E11" s="9">
        <f>VLOOKUP(B11,'ЛК с 01.09-31.12.23'!B:H,7,0)</f>
        <v>0.911</v>
      </c>
      <c r="F11" s="9"/>
      <c r="G11" s="9"/>
      <c r="H11" s="9"/>
    </row>
    <row r="12" spans="1:8" ht="14.25">
      <c r="A12" s="10" t="s">
        <v>588</v>
      </c>
      <c r="B12" s="10" t="s">
        <v>234</v>
      </c>
      <c r="C12" s="10" t="s">
        <v>548</v>
      </c>
      <c r="D12" s="9"/>
      <c r="E12" s="9">
        <f>VLOOKUP(B12,'ЛК с 01.09-31.12.23'!B:H,7,0)</f>
        <v>13.656</v>
      </c>
      <c r="F12" s="9"/>
      <c r="G12" s="9"/>
      <c r="H12" s="9"/>
    </row>
    <row r="13" spans="1:8" ht="14.25">
      <c r="A13" s="10" t="s">
        <v>588</v>
      </c>
      <c r="B13" s="10" t="s">
        <v>128</v>
      </c>
      <c r="C13" s="10" t="s">
        <v>795</v>
      </c>
      <c r="D13" s="9"/>
      <c r="E13" s="9"/>
      <c r="F13" s="9"/>
      <c r="G13" s="9"/>
      <c r="H13" s="9"/>
    </row>
    <row r="14" spans="1:8" ht="14.25">
      <c r="A14" s="10" t="s">
        <v>588</v>
      </c>
      <c r="B14" s="10" t="s">
        <v>305</v>
      </c>
      <c r="C14" s="10" t="s">
        <v>559</v>
      </c>
      <c r="D14" s="9"/>
      <c r="E14" s="9"/>
      <c r="F14" s="9"/>
      <c r="G14" s="9"/>
      <c r="H14" s="9"/>
    </row>
    <row r="15" spans="1:8" ht="14.25">
      <c r="A15" s="10" t="s">
        <v>588</v>
      </c>
      <c r="B15" s="10" t="s">
        <v>183</v>
      </c>
      <c r="C15" s="10" t="s">
        <v>579</v>
      </c>
      <c r="D15" s="9">
        <f>VLOOKUP(B15,'ЛК с 01.09-31.12.23'!B:F,5,0)</f>
        <v>3.73</v>
      </c>
      <c r="E15" s="9">
        <f>VLOOKUP(B15,'ЛК с 01.09-31.12.23'!B:H,7,0)</f>
        <v>4.022</v>
      </c>
      <c r="F15" s="9"/>
      <c r="G15" s="9"/>
      <c r="H15" s="9"/>
    </row>
    <row r="16" spans="1:8" ht="14.25">
      <c r="A16" s="10" t="s">
        <v>588</v>
      </c>
      <c r="B16" s="10" t="s">
        <v>29</v>
      </c>
      <c r="C16" s="10" t="s">
        <v>490</v>
      </c>
      <c r="D16" s="9">
        <f>VLOOKUP(B16,'ЛК с 01.09-31.12.23'!B:F,5,0)</f>
        <v>7.855</v>
      </c>
      <c r="E16" s="9">
        <f>VLOOKUP(B16,'ЛК с 01.09-31.12.23'!B:H,7,0)</f>
        <v>7.872</v>
      </c>
      <c r="F16" s="9"/>
      <c r="G16" s="9"/>
      <c r="H16" s="9"/>
    </row>
    <row r="17" spans="1:8" ht="14.25">
      <c r="A17" s="10" t="s">
        <v>588</v>
      </c>
      <c r="B17" s="10" t="s">
        <v>348</v>
      </c>
      <c r="C17" s="10" t="s">
        <v>498</v>
      </c>
      <c r="D17" s="9"/>
      <c r="E17" s="9">
        <f>VLOOKUP(B17,'ЛК с 01.09-31.12.23'!B:H,7,0)</f>
        <v>33.53</v>
      </c>
      <c r="F17" s="9"/>
      <c r="G17" s="9"/>
      <c r="H17" s="9"/>
    </row>
    <row r="18" spans="1:8" ht="14.25">
      <c r="A18" s="10" t="s">
        <v>588</v>
      </c>
      <c r="B18" s="10" t="s">
        <v>406</v>
      </c>
      <c r="C18" s="10" t="s">
        <v>527</v>
      </c>
      <c r="D18" s="9"/>
      <c r="E18" s="9"/>
      <c r="F18" s="9"/>
      <c r="G18" s="9"/>
      <c r="H18" s="9"/>
    </row>
    <row r="19" spans="1:8" ht="14.25">
      <c r="A19" s="10" t="s">
        <v>588</v>
      </c>
      <c r="B19" s="10" t="s">
        <v>380</v>
      </c>
      <c r="C19" s="10" t="s">
        <v>487</v>
      </c>
      <c r="D19" s="9">
        <f>VLOOKUP(B19,'ЛК с 01.09-31.12.23'!B:F,5,0)</f>
        <v>21.2</v>
      </c>
      <c r="E19" s="9">
        <f>VLOOKUP(B19,'ЛК с 01.09-31.12.23'!B:H,7,0)</f>
        <v>21.407</v>
      </c>
      <c r="F19" s="9"/>
      <c r="G19" s="9"/>
      <c r="H19" s="9"/>
    </row>
    <row r="20" spans="1:8" ht="14.25">
      <c r="A20" s="10" t="s">
        <v>588</v>
      </c>
      <c r="B20" s="10" t="s">
        <v>315</v>
      </c>
      <c r="C20" s="10" t="s">
        <v>580</v>
      </c>
      <c r="D20" s="9">
        <f>VLOOKUP(B20,'ЛК с 01.09-31.12.23'!B:F,5,0)</f>
        <v>4.76</v>
      </c>
      <c r="E20" s="9">
        <f>VLOOKUP(B20,'ЛК с 01.09-31.12.23'!B:H,7,0)</f>
        <v>4.76</v>
      </c>
      <c r="F20" s="9"/>
      <c r="G20" s="9"/>
      <c r="H20" s="9"/>
    </row>
    <row r="21" spans="1:8" ht="14.25">
      <c r="A21" s="10" t="s">
        <v>588</v>
      </c>
      <c r="B21" s="10" t="s">
        <v>418</v>
      </c>
      <c r="C21" s="10" t="s">
        <v>513</v>
      </c>
      <c r="D21" s="9"/>
      <c r="E21" s="9">
        <f>VLOOKUP(B21,'ЛК с 01.09-31.12.23'!B:H,7,0)</f>
        <v>0.001</v>
      </c>
      <c r="F21" s="9"/>
      <c r="G21" s="9"/>
      <c r="H21" s="9"/>
    </row>
    <row r="22" spans="1:8" ht="14.25">
      <c r="A22" s="10" t="s">
        <v>588</v>
      </c>
      <c r="B22" s="10" t="s">
        <v>145</v>
      </c>
      <c r="C22" s="10" t="s">
        <v>546</v>
      </c>
      <c r="D22" s="9">
        <f>VLOOKUP(B22,'ЛК с 01.09-31.12.23'!B:F,5,0)</f>
        <v>10.9</v>
      </c>
      <c r="E22" s="9"/>
      <c r="F22" s="9"/>
      <c r="G22" s="9"/>
      <c r="H22" s="9"/>
    </row>
    <row r="23" spans="1:8" ht="14.25">
      <c r="A23" s="10" t="s">
        <v>588</v>
      </c>
      <c r="B23" s="10" t="s">
        <v>384</v>
      </c>
      <c r="C23" s="10" t="s">
        <v>568</v>
      </c>
      <c r="D23" s="9">
        <f>VLOOKUP(B23,'ЛК с 01.09-31.12.23'!B:F,5,0)</f>
        <v>12.73</v>
      </c>
      <c r="E23" s="9">
        <f>VLOOKUP(B23,'ЛК с 01.09-31.12.23'!B:H,7,0)</f>
        <v>13.2</v>
      </c>
      <c r="F23" s="9"/>
      <c r="G23" s="9"/>
      <c r="H23" s="9"/>
    </row>
    <row r="24" spans="1:8" ht="14.25">
      <c r="A24" s="10" t="s">
        <v>588</v>
      </c>
      <c r="B24" s="10" t="s">
        <v>45</v>
      </c>
      <c r="C24" s="10" t="s">
        <v>565</v>
      </c>
      <c r="D24" s="9"/>
      <c r="E24" s="9"/>
      <c r="F24" s="9"/>
      <c r="G24" s="9"/>
      <c r="H24" s="9"/>
    </row>
    <row r="25" spans="1:8" ht="14.25">
      <c r="A25" s="10" t="s">
        <v>588</v>
      </c>
      <c r="B25" s="10" t="s">
        <v>132</v>
      </c>
      <c r="C25" s="10" t="s">
        <v>796</v>
      </c>
      <c r="D25" s="9"/>
      <c r="E25" s="9"/>
      <c r="F25" s="9"/>
      <c r="G25" s="9"/>
      <c r="H25" s="9"/>
    </row>
    <row r="26" spans="1:8" ht="14.25">
      <c r="A26" s="10" t="s">
        <v>588</v>
      </c>
      <c r="B26" s="10" t="s">
        <v>39</v>
      </c>
      <c r="C26" s="10" t="s">
        <v>510</v>
      </c>
      <c r="D26" s="9">
        <f>VLOOKUP(B26,'ЛК с 01.09-31.12.23'!B:F,5,0)</f>
        <v>12.986</v>
      </c>
      <c r="E26" s="9">
        <f>VLOOKUP(B26,'ЛК с 01.09-31.12.23'!B:H,7,0)</f>
        <v>12.986</v>
      </c>
      <c r="F26" s="9"/>
      <c r="G26" s="9"/>
      <c r="H26" s="9"/>
    </row>
    <row r="27" spans="1:8" ht="14.25">
      <c r="A27" s="10" t="s">
        <v>588</v>
      </c>
      <c r="B27" s="10" t="s">
        <v>322</v>
      </c>
      <c r="C27" s="10" t="s">
        <v>520</v>
      </c>
      <c r="D27" s="9">
        <f>VLOOKUP(B27,'ЛК с 01.09-31.12.23'!B:F,5,0)</f>
        <v>25.32</v>
      </c>
      <c r="E27" s="9">
        <f>VLOOKUP(B27,'ЛК с 01.09-31.12.23'!B:H,7,0)</f>
        <v>25.602</v>
      </c>
      <c r="F27" s="9"/>
      <c r="G27" s="9"/>
      <c r="H27" s="9"/>
    </row>
    <row r="28" spans="1:8" ht="14.25">
      <c r="A28" s="10" t="s">
        <v>588</v>
      </c>
      <c r="B28" s="10" t="s">
        <v>191</v>
      </c>
      <c r="C28" s="10" t="s">
        <v>551</v>
      </c>
      <c r="D28" s="9">
        <f>VLOOKUP(B28,'ЛК с 01.09-31.12.23'!B:F,5,0)</f>
        <v>8.183</v>
      </c>
      <c r="E28" s="9">
        <f>VLOOKUP(B28,'ЛК с 01.09-31.12.23'!B:H,7,0)</f>
        <v>8.296</v>
      </c>
      <c r="F28" s="9"/>
      <c r="G28" s="9"/>
      <c r="H28" s="9"/>
    </row>
    <row r="29" spans="1:8" ht="14.25">
      <c r="A29" s="10" t="s">
        <v>588</v>
      </c>
      <c r="B29" s="10" t="s">
        <v>24</v>
      </c>
      <c r="C29" s="10" t="s">
        <v>485</v>
      </c>
      <c r="D29" s="9">
        <f>VLOOKUP(B29,'ЛК с 01.09-31.12.23'!B:F,5,0)</f>
        <v>12.2</v>
      </c>
      <c r="E29" s="9"/>
      <c r="F29" s="9"/>
      <c r="G29" s="9"/>
      <c r="H29" s="9"/>
    </row>
    <row r="30" spans="1:8" ht="14.25">
      <c r="A30" s="10" t="s">
        <v>588</v>
      </c>
      <c r="B30" s="10" t="s">
        <v>362</v>
      </c>
      <c r="C30" s="10" t="s">
        <v>501</v>
      </c>
      <c r="D30" s="9">
        <f>VLOOKUP(B30,'ЛК с 01.09-31.12.23'!B:F,5,0)</f>
        <v>39</v>
      </c>
      <c r="E30" s="9">
        <f>VLOOKUP(B30,'ЛК с 01.09-31.12.23'!B:H,7,0)</f>
        <v>39</v>
      </c>
      <c r="F30" s="9"/>
      <c r="G30" s="9"/>
      <c r="H30" s="9"/>
    </row>
    <row r="31" spans="1:8" ht="14.25">
      <c r="A31" s="10" t="s">
        <v>588</v>
      </c>
      <c r="B31" s="10" t="s">
        <v>307</v>
      </c>
      <c r="C31" s="10" t="s">
        <v>797</v>
      </c>
      <c r="D31" s="9"/>
      <c r="E31" s="9"/>
      <c r="F31" s="9"/>
      <c r="G31" s="9"/>
      <c r="H31" s="9"/>
    </row>
    <row r="32" spans="1:8" ht="14.25">
      <c r="A32" s="10" t="s">
        <v>588</v>
      </c>
      <c r="B32" s="10" t="s">
        <v>442</v>
      </c>
      <c r="C32" s="10" t="s">
        <v>533</v>
      </c>
      <c r="D32" s="9"/>
      <c r="E32" s="9"/>
      <c r="F32" s="9"/>
      <c r="G32" s="9"/>
      <c r="H32" s="9"/>
    </row>
    <row r="33" spans="1:8" ht="14.25">
      <c r="A33" s="10" t="s">
        <v>588</v>
      </c>
      <c r="B33" s="10" t="s">
        <v>218</v>
      </c>
      <c r="C33" s="10" t="s">
        <v>553</v>
      </c>
      <c r="D33" s="9">
        <f>VLOOKUP(B33,'ЛК с 01.09-31.12.23'!B:F,5,0)</f>
        <v>29</v>
      </c>
      <c r="E33" s="9">
        <f>VLOOKUP(B33,'ЛК с 01.09-31.12.23'!B:H,7,0)</f>
        <v>30</v>
      </c>
      <c r="F33" s="9"/>
      <c r="G33" s="9"/>
      <c r="H33" s="9"/>
    </row>
    <row r="34" spans="1:8" ht="14.25">
      <c r="A34" s="10" t="s">
        <v>588</v>
      </c>
      <c r="B34" s="10" t="s">
        <v>16</v>
      </c>
      <c r="C34" s="10" t="s">
        <v>521</v>
      </c>
      <c r="D34" s="9"/>
      <c r="E34" s="9"/>
      <c r="F34" s="9"/>
      <c r="G34" s="9"/>
      <c r="H34" s="9"/>
    </row>
    <row r="35" spans="1:8" ht="14.25">
      <c r="A35" s="10" t="s">
        <v>588</v>
      </c>
      <c r="B35" s="10" t="s">
        <v>50</v>
      </c>
      <c r="C35" s="10" t="s">
        <v>529</v>
      </c>
      <c r="D35" s="9">
        <f>VLOOKUP(B35,'ЛК с 01.09-31.12.23'!B:F,5,0)</f>
        <v>31</v>
      </c>
      <c r="E35" s="9">
        <f>VLOOKUP(B35,'ЛК с 01.09-31.12.23'!B:H,7,0)</f>
        <v>32</v>
      </c>
      <c r="F35" s="9"/>
      <c r="G35" s="9"/>
      <c r="H35" s="9"/>
    </row>
    <row r="36" spans="1:8" ht="14.25">
      <c r="A36" s="10" t="s">
        <v>588</v>
      </c>
      <c r="B36" s="10" t="s">
        <v>214</v>
      </c>
      <c r="C36" s="10" t="s">
        <v>505</v>
      </c>
      <c r="D36" s="9"/>
      <c r="E36" s="9"/>
      <c r="F36" s="9"/>
      <c r="G36" s="9"/>
      <c r="H36" s="9"/>
    </row>
    <row r="37" spans="1:8" ht="14.25">
      <c r="A37" s="10" t="s">
        <v>588</v>
      </c>
      <c r="B37" s="10" t="s">
        <v>250</v>
      </c>
      <c r="C37" s="10" t="s">
        <v>563</v>
      </c>
      <c r="D37" s="9">
        <f>VLOOKUP(B37,'ЛК с 01.09-31.12.23'!B:F,5,0)</f>
        <v>23.2</v>
      </c>
      <c r="E37" s="9">
        <f>VLOOKUP(B37,'ЛК с 01.09-31.12.23'!B:H,7,0)</f>
        <v>23.2</v>
      </c>
      <c r="F37" s="9"/>
      <c r="G37" s="9"/>
      <c r="H37" s="9"/>
    </row>
    <row r="38" spans="1:8" ht="14.25">
      <c r="A38" s="10" t="s">
        <v>588</v>
      </c>
      <c r="B38" s="10" t="s">
        <v>46</v>
      </c>
      <c r="C38" s="10" t="s">
        <v>798</v>
      </c>
      <c r="D38" s="9"/>
      <c r="E38" s="9"/>
      <c r="F38" s="9"/>
      <c r="G38" s="9"/>
      <c r="H38" s="9"/>
    </row>
    <row r="39" spans="1:8" ht="14.25">
      <c r="A39" s="10" t="s">
        <v>588</v>
      </c>
      <c r="B39" s="10" t="s">
        <v>124</v>
      </c>
      <c r="C39" s="10" t="s">
        <v>799</v>
      </c>
      <c r="D39" s="9">
        <f>VLOOKUP(B39,'ЛК с 01.09-31.12.23'!B:F,5,0)</f>
        <v>5</v>
      </c>
      <c r="E39" s="9">
        <f>VLOOKUP(B39,'ЛК с 01.09-31.12.23'!B:H,7,0)</f>
        <v>6</v>
      </c>
      <c r="F39" s="9"/>
      <c r="G39" s="9"/>
      <c r="H39" s="9"/>
    </row>
    <row r="40" spans="1:8" ht="14.25">
      <c r="A40" s="10" t="s">
        <v>588</v>
      </c>
      <c r="B40" s="10" t="s">
        <v>303</v>
      </c>
      <c r="C40" s="10" t="s">
        <v>558</v>
      </c>
      <c r="D40" s="9"/>
      <c r="E40" s="9"/>
      <c r="F40" s="9"/>
      <c r="G40" s="9"/>
      <c r="H40" s="9"/>
    </row>
    <row r="41" spans="1:8" ht="14.25">
      <c r="A41" s="10" t="s">
        <v>588</v>
      </c>
      <c r="B41" s="10" t="s">
        <v>342</v>
      </c>
      <c r="C41" s="10" t="s">
        <v>800</v>
      </c>
      <c r="D41" s="9"/>
      <c r="E41" s="9"/>
      <c r="F41" s="9"/>
      <c r="G41" s="9"/>
      <c r="H41" s="9"/>
    </row>
    <row r="42" spans="1:8" ht="14.25">
      <c r="A42" s="10" t="s">
        <v>588</v>
      </c>
      <c r="B42" s="10" t="s">
        <v>392</v>
      </c>
      <c r="C42" s="10" t="s">
        <v>492</v>
      </c>
      <c r="D42" s="9"/>
      <c r="E42" s="9"/>
      <c r="F42" s="9"/>
      <c r="G42" s="9"/>
      <c r="H42" s="9"/>
    </row>
    <row r="43" spans="1:8" ht="14.25">
      <c r="A43" s="10" t="s">
        <v>588</v>
      </c>
      <c r="B43" s="10" t="s">
        <v>344</v>
      </c>
      <c r="C43" s="10" t="s">
        <v>497</v>
      </c>
      <c r="D43" s="9">
        <f>VLOOKUP(B43,'ЛК с 01.09-31.12.23'!B:F,5,0)</f>
        <v>34.958</v>
      </c>
      <c r="E43" s="9">
        <f>VLOOKUP(B43,'ЛК с 01.09-31.12.23'!B:H,7,0)</f>
        <v>35.466</v>
      </c>
      <c r="F43" s="9"/>
      <c r="G43" s="9"/>
      <c r="H43" s="9"/>
    </row>
    <row r="44" spans="1:8" ht="14.25">
      <c r="A44" s="10" t="s">
        <v>588</v>
      </c>
      <c r="B44" s="10" t="s">
        <v>352</v>
      </c>
      <c r="C44" s="10" t="s">
        <v>499</v>
      </c>
      <c r="D44" s="9">
        <f>VLOOKUP(B44,'ЛК с 01.09-31.12.23'!B:F,5,0)</f>
        <v>6.583</v>
      </c>
      <c r="E44" s="9">
        <f>VLOOKUP(B44,'ЛК с 01.09-31.12.23'!B:H,7,0)</f>
        <v>6.583</v>
      </c>
      <c r="F44" s="9"/>
      <c r="G44" s="9"/>
      <c r="H44" s="9"/>
    </row>
    <row r="45" spans="1:8" ht="14.25">
      <c r="A45" s="10" t="s">
        <v>588</v>
      </c>
      <c r="B45" s="10" t="s">
        <v>428</v>
      </c>
      <c r="C45" s="10" t="s">
        <v>517</v>
      </c>
      <c r="D45" s="9">
        <f>VLOOKUP(B45,'ЛК с 01.09-31.12.23'!B:F,5,0)</f>
        <v>6.524</v>
      </c>
      <c r="E45" s="9">
        <f>VLOOKUP(B45,'ЛК с 01.09-31.12.23'!B:H,7,0)</f>
        <v>6.525</v>
      </c>
      <c r="F45" s="9"/>
      <c r="G45" s="9"/>
      <c r="H45" s="9"/>
    </row>
    <row r="46" spans="1:8" ht="14.25">
      <c r="A46" s="10" t="s">
        <v>588</v>
      </c>
      <c r="B46" s="10" t="s">
        <v>38</v>
      </c>
      <c r="C46" s="10" t="s">
        <v>524</v>
      </c>
      <c r="D46" s="9"/>
      <c r="E46" s="9"/>
      <c r="F46" s="9"/>
      <c r="G46" s="9"/>
      <c r="H46" s="9"/>
    </row>
    <row r="47" spans="1:8" ht="14.25">
      <c r="A47" s="10" t="s">
        <v>588</v>
      </c>
      <c r="B47" s="10" t="s">
        <v>388</v>
      </c>
      <c r="C47" s="10" t="s">
        <v>508</v>
      </c>
      <c r="D47" s="9">
        <f>VLOOKUP(B47,'ЛК с 01.09-31.12.23'!B:F,5,0)</f>
        <v>21</v>
      </c>
      <c r="E47" s="9">
        <f>VLOOKUP(B47,'ЛК с 01.09-31.12.23'!B:H,7,0)</f>
        <v>22</v>
      </c>
      <c r="F47" s="9"/>
      <c r="G47" s="9"/>
      <c r="H47" s="9"/>
    </row>
    <row r="48" spans="1:8" ht="14.25">
      <c r="A48" s="10" t="s">
        <v>588</v>
      </c>
      <c r="B48" s="10" t="s">
        <v>275</v>
      </c>
      <c r="C48" s="10" t="s">
        <v>578</v>
      </c>
      <c r="D48" s="9">
        <f>VLOOKUP(B48,'ЛК с 01.09-31.12.23'!B:F,5,0)</f>
        <v>4.9</v>
      </c>
      <c r="E48" s="9">
        <f>VLOOKUP(B48,'ЛК с 01.09-31.12.23'!B:H,7,0)</f>
        <v>5.1</v>
      </c>
      <c r="F48" s="9"/>
      <c r="G48" s="9"/>
      <c r="H48" s="9"/>
    </row>
    <row r="49" spans="1:8" ht="14.25">
      <c r="A49" s="10" t="s">
        <v>588</v>
      </c>
      <c r="B49" s="10" t="s">
        <v>374</v>
      </c>
      <c r="C49" s="10" t="s">
        <v>484</v>
      </c>
      <c r="D49" s="9">
        <f>VLOOKUP(B49,'ЛК с 01.09-31.12.23'!B:F,5,0)</f>
        <v>15.791</v>
      </c>
      <c r="E49" s="9">
        <f>VLOOKUP(B49,'ЛК с 01.09-31.12.23'!B:H,7,0)</f>
        <v>15.791</v>
      </c>
      <c r="F49" s="9"/>
      <c r="G49" s="9"/>
      <c r="H49" s="9"/>
    </row>
    <row r="50" spans="1:8" ht="14.25">
      <c r="A50" s="10" t="s">
        <v>588</v>
      </c>
      <c r="B50" s="10" t="s">
        <v>366</v>
      </c>
      <c r="C50" s="10" t="s">
        <v>502</v>
      </c>
      <c r="D50" s="9">
        <f>VLOOKUP(B50,'ЛК с 01.09-31.12.23'!B:F,5,0)</f>
        <v>33.078</v>
      </c>
      <c r="E50" s="9"/>
      <c r="F50" s="9"/>
      <c r="G50" s="9"/>
      <c r="H50" s="9"/>
    </row>
    <row r="51" spans="1:8" ht="14.25">
      <c r="A51" s="10" t="s">
        <v>588</v>
      </c>
      <c r="B51" s="10" t="s">
        <v>59</v>
      </c>
      <c r="C51" s="10" t="s">
        <v>534</v>
      </c>
      <c r="D51" s="9">
        <f>VLOOKUP(B51,'ЛК с 01.09-31.12.23'!B:F,5,0)</f>
        <v>5.341</v>
      </c>
      <c r="E51" s="9"/>
      <c r="F51" s="9"/>
      <c r="G51" s="9"/>
      <c r="H51" s="9"/>
    </row>
    <row r="52" spans="1:8" ht="14.25">
      <c r="A52" s="10" t="s">
        <v>588</v>
      </c>
      <c r="B52" s="10" t="s">
        <v>7</v>
      </c>
      <c r="C52" s="10" t="s">
        <v>561</v>
      </c>
      <c r="D52" s="9"/>
      <c r="E52" s="9"/>
      <c r="F52" s="9"/>
      <c r="G52" s="9"/>
      <c r="H52" s="9"/>
    </row>
    <row r="53" spans="1:8" ht="14.25">
      <c r="A53" s="10" t="s">
        <v>588</v>
      </c>
      <c r="B53" s="10" t="s">
        <v>400</v>
      </c>
      <c r="C53" s="10" t="s">
        <v>525</v>
      </c>
      <c r="D53" s="9">
        <f>VLOOKUP(B53,'ЛК с 01.09-31.12.23'!B:F,5,0)</f>
        <v>34</v>
      </c>
      <c r="E53" s="9">
        <f>VLOOKUP(B53,'ЛК с 01.09-31.12.23'!B:H,7,0)</f>
        <v>36</v>
      </c>
      <c r="F53" s="9"/>
      <c r="G53" s="9"/>
      <c r="H53" s="9"/>
    </row>
    <row r="54" spans="1:8" ht="14.25">
      <c r="A54" s="10" t="s">
        <v>588</v>
      </c>
      <c r="B54" s="10" t="s">
        <v>181</v>
      </c>
      <c r="C54" s="10" t="s">
        <v>472</v>
      </c>
      <c r="D54" s="9"/>
      <c r="E54" s="9"/>
      <c r="F54" s="9"/>
      <c r="G54" s="9"/>
      <c r="H54" s="9"/>
    </row>
    <row r="55" spans="1:8" ht="14.25">
      <c r="A55" s="10" t="s">
        <v>588</v>
      </c>
      <c r="B55" s="10" t="s">
        <v>252</v>
      </c>
      <c r="C55" s="10" t="s">
        <v>550</v>
      </c>
      <c r="D55" s="9">
        <f>VLOOKUP(B55,'ЛК с 01.09-31.12.23'!B:F,5,0)</f>
        <v>57.7</v>
      </c>
      <c r="E55" s="9">
        <f>VLOOKUP(B55,'ЛК с 01.09-31.12.23'!B:H,7,0)</f>
        <v>58.5</v>
      </c>
      <c r="F55" s="9"/>
      <c r="G55" s="9"/>
      <c r="H55" s="9"/>
    </row>
    <row r="56" spans="1:8" ht="14.25">
      <c r="A56" s="10" t="s">
        <v>588</v>
      </c>
      <c r="B56" s="10" t="s">
        <v>36</v>
      </c>
      <c r="C56" s="10" t="s">
        <v>493</v>
      </c>
      <c r="D56" s="9"/>
      <c r="E56" s="9"/>
      <c r="F56" s="9"/>
      <c r="G56" s="9"/>
      <c r="H56" s="9"/>
    </row>
    <row r="57" spans="1:8" ht="14.25">
      <c r="A57" s="10" t="s">
        <v>588</v>
      </c>
      <c r="B57" s="10" t="s">
        <v>177</v>
      </c>
      <c r="C57" s="10" t="s">
        <v>570</v>
      </c>
      <c r="D57" s="9">
        <f>VLOOKUP(B57,'ЛК с 01.09-31.12.23'!B:F,5,0)</f>
        <v>17.753</v>
      </c>
      <c r="E57" s="9">
        <f>VLOOKUP(B57,'ЛК с 01.09-31.12.23'!B:H,7,0)</f>
        <v>17.753</v>
      </c>
      <c r="F57" s="9"/>
      <c r="G57" s="9"/>
      <c r="H57" s="9"/>
    </row>
    <row r="58" spans="1:8" ht="14.25">
      <c r="A58" s="10" t="s">
        <v>588</v>
      </c>
      <c r="B58" s="10" t="s">
        <v>60</v>
      </c>
      <c r="C58" s="10" t="s">
        <v>535</v>
      </c>
      <c r="D58" s="9">
        <f>VLOOKUP(B58,'ЛК с 01.09-31.12.23'!B:F,5,0)</f>
        <v>38</v>
      </c>
      <c r="E58" s="9">
        <f>VLOOKUP(B58,'ЛК с 01.09-31.12.23'!B:H,7,0)</f>
        <v>39</v>
      </c>
      <c r="F58" s="9"/>
      <c r="G58" s="9"/>
      <c r="H58" s="9"/>
    </row>
    <row r="59" spans="1:8" ht="14.25">
      <c r="A59" s="10" t="s">
        <v>588</v>
      </c>
      <c r="B59" s="10" t="s">
        <v>151</v>
      </c>
      <c r="C59" s="10" t="s">
        <v>530</v>
      </c>
      <c r="D59" s="9"/>
      <c r="E59" s="9"/>
      <c r="F59" s="9"/>
      <c r="G59" s="9"/>
      <c r="H59" s="9"/>
    </row>
    <row r="60" spans="1:8" ht="14.25">
      <c r="A60" s="10" t="s">
        <v>588</v>
      </c>
      <c r="B60" s="10" t="s">
        <v>426</v>
      </c>
      <c r="C60" s="10" t="s">
        <v>516</v>
      </c>
      <c r="D60" s="9">
        <f>VLOOKUP(B60,'ЛК с 01.09-31.12.23'!B:F,5,0)</f>
        <v>5.379</v>
      </c>
      <c r="E60" s="9">
        <f>VLOOKUP(B60,'ЛК с 01.09-31.12.23'!B:H,7,0)</f>
        <v>5.381</v>
      </c>
      <c r="F60" s="9"/>
      <c r="G60" s="9"/>
      <c r="H60" s="9"/>
    </row>
    <row r="61" spans="1:8" ht="14.25">
      <c r="A61" s="10" t="s">
        <v>588</v>
      </c>
      <c r="B61" s="10" t="s">
        <v>163</v>
      </c>
      <c r="C61" s="10" t="s">
        <v>541</v>
      </c>
      <c r="D61" s="9">
        <f>VLOOKUP(B61,'ЛК с 01.09-31.12.23'!B:F,5,0)</f>
        <v>16.447</v>
      </c>
      <c r="E61" s="9">
        <f>VLOOKUP(B61,'ЛК с 01.09-31.12.23'!B:H,7,0)</f>
        <v>16.742</v>
      </c>
      <c r="F61" s="9"/>
      <c r="G61" s="9"/>
      <c r="H61" s="9"/>
    </row>
    <row r="62" spans="1:8" ht="14.25">
      <c r="A62" s="10" t="s">
        <v>588</v>
      </c>
      <c r="B62" s="10" t="s">
        <v>199</v>
      </c>
      <c r="C62" s="10" t="s">
        <v>801</v>
      </c>
      <c r="D62" s="9"/>
      <c r="E62" s="9"/>
      <c r="F62" s="9"/>
      <c r="G62" s="9"/>
      <c r="H62" s="9"/>
    </row>
    <row r="63" spans="1:8" ht="14.25">
      <c r="A63" s="10" t="s">
        <v>588</v>
      </c>
      <c r="B63" s="10" t="s">
        <v>6</v>
      </c>
      <c r="C63" s="10" t="s">
        <v>557</v>
      </c>
      <c r="D63" s="9"/>
      <c r="E63" s="9"/>
      <c r="F63" s="9"/>
      <c r="G63" s="9"/>
      <c r="H63" s="9"/>
    </row>
    <row r="64" spans="1:8" ht="14.25">
      <c r="A64" s="10" t="s">
        <v>588</v>
      </c>
      <c r="B64" s="10" t="s">
        <v>207</v>
      </c>
      <c r="C64" s="10" t="s">
        <v>552</v>
      </c>
      <c r="D64" s="9">
        <f>VLOOKUP(B64,'ЛК с 01.09-31.12.23'!B:F,5,0)</f>
        <v>48.5</v>
      </c>
      <c r="E64" s="9">
        <f>VLOOKUP(B64,'ЛК с 01.09-31.12.23'!B:H,7,0)</f>
        <v>49</v>
      </c>
      <c r="F64" s="9"/>
      <c r="G64" s="9"/>
      <c r="H64" s="9"/>
    </row>
    <row r="65" spans="1:8" ht="14.25">
      <c r="A65" s="10" t="s">
        <v>588</v>
      </c>
      <c r="B65" s="10" t="s">
        <v>297</v>
      </c>
      <c r="C65" s="10" t="s">
        <v>802</v>
      </c>
      <c r="D65" s="9"/>
      <c r="E65" s="9"/>
      <c r="F65" s="9"/>
      <c r="G65" s="9"/>
      <c r="H65" s="9"/>
    </row>
    <row r="66" spans="1:8" ht="14.25">
      <c r="A66" s="10" t="s">
        <v>588</v>
      </c>
      <c r="B66" s="10" t="s">
        <v>332</v>
      </c>
      <c r="C66" s="10" t="s">
        <v>495</v>
      </c>
      <c r="D66" s="9">
        <f>VLOOKUP(B66,'ЛК с 01.09-31.12.23'!B:F,5,0)</f>
        <v>39.88</v>
      </c>
      <c r="E66" s="9">
        <f>VLOOKUP(B66,'ЛК с 01.09-31.12.23'!B:H,7,0)</f>
        <v>40.198</v>
      </c>
      <c r="F66" s="9"/>
      <c r="G66" s="9"/>
      <c r="H66" s="9"/>
    </row>
    <row r="67" spans="1:8" ht="14.25">
      <c r="A67" s="10" t="s">
        <v>588</v>
      </c>
      <c r="B67" s="10" t="s">
        <v>420</v>
      </c>
      <c r="C67" s="10" t="s">
        <v>514</v>
      </c>
      <c r="D67" s="9"/>
      <c r="E67" s="9"/>
      <c r="F67" s="9"/>
      <c r="G67" s="9"/>
      <c r="H67" s="9"/>
    </row>
    <row r="68" spans="1:8" ht="14.25">
      <c r="A68" s="10" t="s">
        <v>588</v>
      </c>
      <c r="B68" s="10" t="s">
        <v>187</v>
      </c>
      <c r="C68" s="10" t="s">
        <v>540</v>
      </c>
      <c r="D68" s="9"/>
      <c r="E68" s="9"/>
      <c r="F68" s="9"/>
      <c r="G68" s="9"/>
      <c r="H68" s="9"/>
    </row>
    <row r="69" spans="1:8" ht="14.25">
      <c r="A69" s="10" t="s">
        <v>588</v>
      </c>
      <c r="B69" s="10" t="s">
        <v>26</v>
      </c>
      <c r="C69" s="10" t="s">
        <v>486</v>
      </c>
      <c r="D69" s="9">
        <f>VLOOKUP(B69,'ЛК с 01.09-31.12.23'!B:F,5,0)</f>
        <v>26.2</v>
      </c>
      <c r="E69" s="9"/>
      <c r="F69" s="9"/>
      <c r="G69" s="9"/>
      <c r="H69" s="9"/>
    </row>
    <row r="70" spans="1:8" ht="14.25">
      <c r="A70" s="10" t="s">
        <v>588</v>
      </c>
      <c r="B70" s="10" t="s">
        <v>414</v>
      </c>
      <c r="C70" s="10" t="s">
        <v>566</v>
      </c>
      <c r="D70" s="9"/>
      <c r="E70" s="9"/>
      <c r="F70" s="9"/>
      <c r="G70" s="9"/>
      <c r="H70" s="9"/>
    </row>
    <row r="71" spans="1:8" ht="14.25">
      <c r="A71" s="10" t="s">
        <v>588</v>
      </c>
      <c r="B71" s="10" t="s">
        <v>291</v>
      </c>
      <c r="C71" s="10" t="s">
        <v>470</v>
      </c>
      <c r="D71" s="9">
        <f>VLOOKUP(B71,'ЛК с 01.09-31.12.23'!B:F,5,0)</f>
        <v>12.031</v>
      </c>
      <c r="E71" s="9">
        <f>VLOOKUP(B71,'ЛК с 01.09-31.12.23'!B:H,7,0)</f>
        <v>12.213</v>
      </c>
      <c r="F71" s="9"/>
      <c r="G71" s="9"/>
      <c r="H71" s="9"/>
    </row>
    <row r="72" spans="1:8" ht="14.25">
      <c r="A72" s="10" t="s">
        <v>588</v>
      </c>
      <c r="B72" s="10" t="s">
        <v>267</v>
      </c>
      <c r="C72" s="10" t="s">
        <v>564</v>
      </c>
      <c r="D72" s="9"/>
      <c r="E72" s="9"/>
      <c r="F72" s="9"/>
      <c r="G72" s="9"/>
      <c r="H72" s="9"/>
    </row>
    <row r="73" spans="1:8" ht="14.25">
      <c r="A73" s="10" t="s">
        <v>588</v>
      </c>
      <c r="B73" s="10" t="s">
        <v>30</v>
      </c>
      <c r="C73" s="10" t="s">
        <v>506</v>
      </c>
      <c r="D73" s="9"/>
      <c r="E73" s="9">
        <f>VLOOKUP(B73,'ЛК с 01.09-31.12.23'!B:H,7,0)</f>
        <v>43.549</v>
      </c>
      <c r="F73" s="9"/>
      <c r="G73" s="9"/>
      <c r="H73" s="9"/>
    </row>
    <row r="74" spans="1:8" ht="14.25">
      <c r="A74" s="10" t="s">
        <v>588</v>
      </c>
      <c r="B74" s="10" t="s">
        <v>153</v>
      </c>
      <c r="C74" s="10" t="s">
        <v>532</v>
      </c>
      <c r="D74" s="9"/>
      <c r="E74" s="9"/>
      <c r="F74" s="9"/>
      <c r="G74" s="9"/>
      <c r="H74" s="9"/>
    </row>
    <row r="75" spans="1:8" ht="14.25">
      <c r="A75" s="10" t="s">
        <v>588</v>
      </c>
      <c r="B75" s="10" t="s">
        <v>248</v>
      </c>
      <c r="C75" s="10" t="s">
        <v>562</v>
      </c>
      <c r="D75" s="9">
        <f>VLOOKUP(B75,'ЛК с 01.09-31.12.23'!B:F,5,0)</f>
        <v>16.2</v>
      </c>
      <c r="E75" s="9">
        <f>VLOOKUP(B75,'ЛК с 01.09-31.12.23'!B:H,7,0)</f>
        <v>16.2</v>
      </c>
      <c r="F75" s="9"/>
      <c r="G75" s="9"/>
      <c r="H75" s="9"/>
    </row>
    <row r="76" spans="1:8" ht="14.25">
      <c r="A76" s="10" t="s">
        <v>588</v>
      </c>
      <c r="B76" s="10" t="s">
        <v>120</v>
      </c>
      <c r="C76" s="10" t="s">
        <v>803</v>
      </c>
      <c r="D76" s="9"/>
      <c r="E76" s="9"/>
      <c r="F76" s="9"/>
      <c r="G76" s="9"/>
      <c r="H76" s="9"/>
    </row>
    <row r="77" spans="1:8" ht="14.25">
      <c r="A77" s="10" t="s">
        <v>588</v>
      </c>
      <c r="B77" s="10" t="s">
        <v>356</v>
      </c>
      <c r="C77" s="10" t="s">
        <v>480</v>
      </c>
      <c r="D77" s="9"/>
      <c r="E77" s="9"/>
      <c r="F77" s="9"/>
      <c r="G77" s="9"/>
      <c r="H77" s="9"/>
    </row>
    <row r="78" spans="1:8" ht="14.25">
      <c r="A78" s="10" t="s">
        <v>588</v>
      </c>
      <c r="B78" s="10" t="s">
        <v>22</v>
      </c>
      <c r="C78" s="10" t="s">
        <v>574</v>
      </c>
      <c r="D78" s="9"/>
      <c r="E78" s="9"/>
      <c r="F78" s="9"/>
      <c r="G78" s="9"/>
      <c r="H78" s="9"/>
    </row>
    <row r="79" spans="1:8" ht="14.25">
      <c r="A79" s="10" t="s">
        <v>588</v>
      </c>
      <c r="B79" s="10" t="s">
        <v>40</v>
      </c>
      <c r="C79" s="10" t="s">
        <v>511</v>
      </c>
      <c r="D79" s="9">
        <f>VLOOKUP(B79,'ЛК с 01.09-31.12.23'!B:F,5,0)</f>
        <v>5.378</v>
      </c>
      <c r="E79" s="9">
        <f>VLOOKUP(B79,'ЛК с 01.09-31.12.23'!B:H,7,0)</f>
        <v>5.378</v>
      </c>
      <c r="F79" s="9"/>
      <c r="G79" s="9"/>
      <c r="H79" s="9"/>
    </row>
    <row r="80" spans="1:8" ht="14.25">
      <c r="A80" s="10" t="s">
        <v>588</v>
      </c>
      <c r="B80" s="10" t="s">
        <v>299</v>
      </c>
      <c r="C80" s="10" t="s">
        <v>560</v>
      </c>
      <c r="D80" s="9"/>
      <c r="E80" s="9"/>
      <c r="F80" s="9"/>
      <c r="G80" s="9"/>
      <c r="H80" s="9"/>
    </row>
    <row r="81" spans="1:8" ht="14.25">
      <c r="A81" s="10" t="s">
        <v>588</v>
      </c>
      <c r="B81" s="10" t="s">
        <v>228</v>
      </c>
      <c r="C81" s="10" t="s">
        <v>573</v>
      </c>
      <c r="D81" s="9">
        <f>VLOOKUP(B81,'ЛК с 01.09-31.12.23'!B:F,5,0)</f>
        <v>6.164</v>
      </c>
      <c r="E81" s="9">
        <f>VLOOKUP(B81,'ЛК с 01.09-31.12.23'!B:H,7,0)</f>
        <v>6.614</v>
      </c>
      <c r="F81" s="9"/>
      <c r="G81" s="9"/>
      <c r="H81" s="9"/>
    </row>
    <row r="82" spans="1:8" ht="14.25">
      <c r="A82" s="10" t="s">
        <v>588</v>
      </c>
      <c r="B82" s="10" t="s">
        <v>15</v>
      </c>
      <c r="C82" s="10" t="s">
        <v>575</v>
      </c>
      <c r="D82" s="9"/>
      <c r="E82" s="9"/>
      <c r="F82" s="9"/>
      <c r="G82" s="9"/>
      <c r="H82" s="9"/>
    </row>
    <row r="83" spans="1:8" ht="14.25">
      <c r="A83" s="10" t="s">
        <v>588</v>
      </c>
      <c r="B83" s="10" t="s">
        <v>396</v>
      </c>
      <c r="C83" s="10" t="s">
        <v>494</v>
      </c>
      <c r="D83" s="9"/>
      <c r="E83" s="9"/>
      <c r="F83" s="9"/>
      <c r="G83" s="9"/>
      <c r="H83" s="9"/>
    </row>
    <row r="84" spans="1:8" ht="14.25">
      <c r="A84" s="10" t="s">
        <v>588</v>
      </c>
      <c r="B84" s="10" t="s">
        <v>422</v>
      </c>
      <c r="C84" s="10" t="s">
        <v>804</v>
      </c>
      <c r="D84" s="9"/>
      <c r="E84" s="9"/>
      <c r="F84" s="9"/>
      <c r="G84" s="9"/>
      <c r="H84" s="9"/>
    </row>
    <row r="85" spans="1:8" ht="14.25">
      <c r="A85" s="10" t="s">
        <v>588</v>
      </c>
      <c r="B85" s="10" t="s">
        <v>422</v>
      </c>
      <c r="C85" s="10" t="s">
        <v>805</v>
      </c>
      <c r="D85" s="9"/>
      <c r="E85" s="9"/>
      <c r="F85" s="9"/>
      <c r="G85" s="9"/>
      <c r="H85" s="9"/>
    </row>
    <row r="86" spans="1:8" ht="14.25">
      <c r="A86" s="10" t="s">
        <v>588</v>
      </c>
      <c r="B86" s="10" t="s">
        <v>179</v>
      </c>
      <c r="C86" s="10" t="s">
        <v>544</v>
      </c>
      <c r="D86" s="9"/>
      <c r="E86" s="9"/>
      <c r="F86" s="9"/>
      <c r="G86" s="9"/>
      <c r="H86" s="9"/>
    </row>
    <row r="87" spans="1:8" ht="14.25">
      <c r="A87" s="10" t="s">
        <v>588</v>
      </c>
      <c r="B87" s="10" t="s">
        <v>283</v>
      </c>
      <c r="C87" s="10" t="s">
        <v>556</v>
      </c>
      <c r="D87" s="9">
        <f>VLOOKUP(B87,'ЛК с 01.09-31.12.23'!B:F,5,0)</f>
        <v>50.8</v>
      </c>
      <c r="E87" s="9">
        <f>VLOOKUP(B87,'ЛК с 01.09-31.12.23'!B:H,7,0)</f>
        <v>50.8</v>
      </c>
      <c r="F87" s="9"/>
      <c r="G87" s="9"/>
      <c r="H87" s="9"/>
    </row>
    <row r="88" spans="1:8" ht="14.25">
      <c r="A88" s="10" t="s">
        <v>588</v>
      </c>
      <c r="B88" s="10" t="s">
        <v>358</v>
      </c>
      <c r="C88" s="10" t="s">
        <v>500</v>
      </c>
      <c r="D88" s="9"/>
      <c r="E88" s="9">
        <f>VLOOKUP(B88,'ЛК с 01.09-31.12.23'!B:H,7,0)</f>
        <v>24.907</v>
      </c>
      <c r="F88" s="9"/>
      <c r="G88" s="9"/>
      <c r="H88" s="9"/>
    </row>
    <row r="89" spans="1:8" ht="14.25">
      <c r="A89" s="10" t="s">
        <v>588</v>
      </c>
      <c r="B89" s="10" t="s">
        <v>61</v>
      </c>
      <c r="C89" s="10" t="s">
        <v>536</v>
      </c>
      <c r="D89" s="9"/>
      <c r="E89" s="9"/>
      <c r="F89" s="9"/>
      <c r="G89" s="9"/>
      <c r="H89" s="9"/>
    </row>
    <row r="90" spans="1:8" ht="14.25">
      <c r="A90" s="10" t="s">
        <v>588</v>
      </c>
      <c r="B90" s="10" t="s">
        <v>256</v>
      </c>
      <c r="C90" s="10" t="s">
        <v>806</v>
      </c>
      <c r="D90" s="9"/>
      <c r="E90" s="9">
        <f>VLOOKUP(B90,'ЛК с 01.09-31.12.23'!B:H,7,0)</f>
        <v>0.313</v>
      </c>
      <c r="F90" s="9"/>
      <c r="G90" s="9"/>
      <c r="H90" s="9"/>
    </row>
    <row r="91" spans="1:8" ht="14.25">
      <c r="A91" s="10" t="s">
        <v>588</v>
      </c>
      <c r="B91" s="10" t="s">
        <v>10</v>
      </c>
      <c r="C91" s="10" t="s">
        <v>807</v>
      </c>
      <c r="D91" s="9"/>
      <c r="E91" s="9"/>
      <c r="F91" s="9"/>
      <c r="G91" s="9"/>
      <c r="H91" s="9"/>
    </row>
    <row r="92" spans="1:8" ht="14.25">
      <c r="A92" s="10" t="s">
        <v>588</v>
      </c>
      <c r="B92" s="10" t="s">
        <v>376</v>
      </c>
      <c r="C92" s="10" t="s">
        <v>569</v>
      </c>
      <c r="D92" s="9">
        <f>VLOOKUP(B92,'ЛК с 01.09-31.12.23'!B:F,5,0)</f>
        <v>0.615</v>
      </c>
      <c r="E92" s="9">
        <f>VLOOKUP(B92,'ЛК с 01.09-31.12.23'!B:H,7,0)</f>
        <v>0.615</v>
      </c>
      <c r="F92" s="9"/>
      <c r="G92" s="9"/>
      <c r="H92" s="9"/>
    </row>
    <row r="93" spans="1:8" ht="14.25">
      <c r="A93" s="10" t="s">
        <v>588</v>
      </c>
      <c r="B93" s="10" t="s">
        <v>165</v>
      </c>
      <c r="C93" s="10" t="s">
        <v>538</v>
      </c>
      <c r="D93" s="9"/>
      <c r="E93" s="9"/>
      <c r="F93" s="9"/>
      <c r="G93" s="9"/>
      <c r="H93" s="9"/>
    </row>
    <row r="94" spans="1:8" ht="14.25">
      <c r="A94" s="10" t="s">
        <v>588</v>
      </c>
      <c r="B94" s="10" t="s">
        <v>28</v>
      </c>
      <c r="C94" s="10" t="s">
        <v>489</v>
      </c>
      <c r="D94" s="9">
        <f>VLOOKUP(B94,'ЛК с 01.09-31.12.23'!B:F,5,0)</f>
        <v>10.479</v>
      </c>
      <c r="E94" s="9">
        <f>VLOOKUP(B94,'ЛК с 01.09-31.12.23'!B:H,7,0)</f>
        <v>10.499</v>
      </c>
      <c r="F94" s="9"/>
      <c r="G94" s="9"/>
      <c r="H94" s="9"/>
    </row>
    <row r="95" spans="1:8" ht="14.25">
      <c r="A95" s="10" t="s">
        <v>588</v>
      </c>
      <c r="B95" s="10" t="s">
        <v>49</v>
      </c>
      <c r="C95" s="10" t="s">
        <v>519</v>
      </c>
      <c r="D95" s="9">
        <f>VLOOKUP(B95,'ЛК с 01.09-31.12.23'!B:F,5,0)</f>
        <v>12.605</v>
      </c>
      <c r="E95" s="9">
        <f>VLOOKUP(B95,'ЛК с 01.09-31.12.23'!B:H,7,0)</f>
        <v>12.711</v>
      </c>
      <c r="F95" s="9"/>
      <c r="G95" s="9"/>
      <c r="H95" s="9"/>
    </row>
    <row r="96" spans="1:8" ht="14.25">
      <c r="A96" s="10" t="s">
        <v>588</v>
      </c>
      <c r="B96" s="10" t="s">
        <v>372</v>
      </c>
      <c r="C96" s="10" t="s">
        <v>808</v>
      </c>
      <c r="D96" s="9"/>
      <c r="E96" s="9"/>
      <c r="F96" s="9"/>
      <c r="G96" s="9"/>
      <c r="H96" s="9"/>
    </row>
    <row r="97" spans="1:8" ht="14.25">
      <c r="A97" s="10" t="s">
        <v>588</v>
      </c>
      <c r="B97" s="10" t="s">
        <v>220</v>
      </c>
      <c r="C97" s="10" t="s">
        <v>554</v>
      </c>
      <c r="D97" s="9">
        <f>VLOOKUP(B97,'ЛК с 01.09-31.12.23'!B:F,5,0)</f>
        <v>43.529</v>
      </c>
      <c r="E97" s="9">
        <f>VLOOKUP(B97,'ЛК с 01.09-31.12.23'!B:H,7,0)</f>
        <v>43.976</v>
      </c>
      <c r="F97" s="9"/>
      <c r="G97" s="9"/>
      <c r="H97" s="9"/>
    </row>
    <row r="98" spans="1:8" ht="14.25">
      <c r="A98" s="10" t="s">
        <v>588</v>
      </c>
      <c r="B98" s="10" t="s">
        <v>398</v>
      </c>
      <c r="C98" s="10" t="s">
        <v>577</v>
      </c>
      <c r="D98" s="9"/>
      <c r="E98" s="9"/>
      <c r="F98" s="9"/>
      <c r="G98" s="9"/>
      <c r="H98" s="9"/>
    </row>
    <row r="99" spans="1:8" ht="14.25">
      <c r="A99" s="10" t="s">
        <v>588</v>
      </c>
      <c r="B99" s="10" t="s">
        <v>51</v>
      </c>
      <c r="C99" s="10" t="s">
        <v>531</v>
      </c>
      <c r="D99" s="9"/>
      <c r="E99" s="9">
        <f>VLOOKUP(B99,'ЛК с 01.09-31.12.23'!B:H,7,0)</f>
        <v>35.73</v>
      </c>
      <c r="F99" s="9"/>
      <c r="G99" s="9"/>
      <c r="H99" s="9"/>
    </row>
    <row r="100" spans="1:8" ht="14.25">
      <c r="A100" s="10" t="s">
        <v>588</v>
      </c>
      <c r="B100" s="10" t="s">
        <v>368</v>
      </c>
      <c r="C100" s="10" t="s">
        <v>503</v>
      </c>
      <c r="D100" s="9"/>
      <c r="E100" s="9"/>
      <c r="F100" s="9"/>
      <c r="G100" s="9"/>
      <c r="H100" s="9"/>
    </row>
    <row r="101" spans="1:8" ht="14.25">
      <c r="A101" s="10" t="s">
        <v>588</v>
      </c>
      <c r="B101" s="10" t="s">
        <v>122</v>
      </c>
      <c r="C101" s="10" t="s">
        <v>809</v>
      </c>
      <c r="D101" s="9"/>
      <c r="E101" s="9"/>
      <c r="F101" s="9"/>
      <c r="G101" s="9"/>
      <c r="H101" s="9"/>
    </row>
    <row r="102" spans="1:8" ht="14.25">
      <c r="A102" s="10" t="s">
        <v>588</v>
      </c>
      <c r="B102" s="10" t="s">
        <v>159</v>
      </c>
      <c r="C102" s="10" t="s">
        <v>576</v>
      </c>
      <c r="D102" s="9">
        <f>VLOOKUP(B102,'ЛК с 01.09-31.12.23'!B:F,5,0)</f>
        <v>17.806</v>
      </c>
      <c r="E102" s="9">
        <f>VLOOKUP(B102,'ЛК с 01.09-31.12.23'!B:H,7,0)</f>
        <v>18.117</v>
      </c>
      <c r="F102" s="9"/>
      <c r="G102" s="9"/>
      <c r="H102" s="9"/>
    </row>
    <row r="103" spans="1:8" ht="14.25">
      <c r="A103" s="10" t="s">
        <v>588</v>
      </c>
      <c r="B103" s="10" t="s">
        <v>8</v>
      </c>
      <c r="C103" s="10" t="s">
        <v>473</v>
      </c>
      <c r="D103" s="9">
        <f>VLOOKUP(B103,'ЛК с 01.09-31.12.23'!B:F,5,0)</f>
        <v>20.487</v>
      </c>
      <c r="E103" s="9">
        <f>VLOOKUP(B103,'ЛК с 01.09-31.12.23'!B:H,7,0)</f>
        <v>20.738</v>
      </c>
      <c r="F103" s="9"/>
      <c r="G103" s="9"/>
      <c r="H103" s="9"/>
    </row>
    <row r="104" spans="1:8" ht="14.25">
      <c r="A104" s="10" t="s">
        <v>588</v>
      </c>
      <c r="B104" s="10" t="s">
        <v>360</v>
      </c>
      <c r="C104" s="10" t="s">
        <v>481</v>
      </c>
      <c r="D104" s="9"/>
      <c r="E104" s="9"/>
      <c r="F104" s="9"/>
      <c r="G104" s="9"/>
      <c r="H104" s="9"/>
    </row>
    <row r="105" spans="1:8" ht="14.25">
      <c r="A105" s="10" t="s">
        <v>588</v>
      </c>
      <c r="B105" s="10" t="s">
        <v>364</v>
      </c>
      <c r="C105" s="10" t="s">
        <v>482</v>
      </c>
      <c r="D105" s="9">
        <f>VLOOKUP(B105,'ЛК с 01.09-31.12.23'!B:F,5,0)</f>
        <v>22.931</v>
      </c>
      <c r="E105" s="9">
        <f>VLOOKUP(B105,'ЛК с 01.09-31.12.23'!B:H,7,0)</f>
        <v>23.138</v>
      </c>
      <c r="F105" s="9"/>
      <c r="G105" s="9"/>
      <c r="H105" s="9"/>
    </row>
    <row r="106" spans="1:8" ht="14.25">
      <c r="A106" s="10" t="s">
        <v>588</v>
      </c>
      <c r="B106" s="10" t="s">
        <v>382</v>
      </c>
      <c r="C106" s="10" t="s">
        <v>488</v>
      </c>
      <c r="D106" s="9">
        <f>VLOOKUP(B106,'ЛК с 01.09-31.12.23'!B:F,5,0)</f>
        <v>12.402</v>
      </c>
      <c r="E106" s="9">
        <f>VLOOKUP(B106,'ЛК с 01.09-31.12.23'!B:H,7,0)</f>
        <v>12.454</v>
      </c>
      <c r="F106" s="9"/>
      <c r="G106" s="9"/>
      <c r="H106" s="9"/>
    </row>
    <row r="107" spans="1:8" ht="14.25">
      <c r="A107" s="10" t="s">
        <v>588</v>
      </c>
      <c r="B107" s="10" t="s">
        <v>130</v>
      </c>
      <c r="C107" s="10" t="s">
        <v>555</v>
      </c>
      <c r="D107" s="9"/>
      <c r="E107" s="9"/>
      <c r="F107" s="9"/>
      <c r="G107" s="9"/>
      <c r="H107" s="9"/>
    </row>
    <row r="108" spans="1:8" ht="14.25">
      <c r="A108" s="10" t="s">
        <v>588</v>
      </c>
      <c r="B108" s="10" t="s">
        <v>139</v>
      </c>
      <c r="C108" s="10" t="s">
        <v>469</v>
      </c>
      <c r="D108" s="9"/>
      <c r="E108" s="9"/>
      <c r="F108" s="9"/>
      <c r="G108" s="9"/>
      <c r="H108" s="9"/>
    </row>
    <row r="109" spans="1:8" ht="14.25">
      <c r="A109" s="10" t="s">
        <v>588</v>
      </c>
      <c r="B109" s="10" t="s">
        <v>330</v>
      </c>
      <c r="C109" s="10" t="s">
        <v>476</v>
      </c>
      <c r="D109" s="9">
        <f>VLOOKUP(B109,'ЛК с 01.09-31.12.23'!B:F,5,0)</f>
        <v>4.219</v>
      </c>
      <c r="E109" s="9">
        <f>VLOOKUP(B109,'ЛК с 01.09-31.12.23'!B:H,7,0)</f>
        <v>4.219</v>
      </c>
      <c r="F109" s="9"/>
      <c r="G109" s="9"/>
      <c r="H109" s="9"/>
    </row>
    <row r="110" spans="1:8" ht="14.25">
      <c r="A110" s="10" t="s">
        <v>588</v>
      </c>
      <c r="B110" s="10" t="s">
        <v>370</v>
      </c>
      <c r="C110" s="10" t="s">
        <v>504</v>
      </c>
      <c r="D110" s="9"/>
      <c r="E110" s="9"/>
      <c r="F110" s="9"/>
      <c r="G110" s="9"/>
      <c r="H110" s="9"/>
    </row>
    <row r="111" spans="1:8" ht="14.25">
      <c r="A111" s="10" t="s">
        <v>588</v>
      </c>
      <c r="B111" s="10" t="s">
        <v>244</v>
      </c>
      <c r="C111" s="10" t="s">
        <v>549</v>
      </c>
      <c r="D111" s="9"/>
      <c r="E111" s="9"/>
      <c r="F111" s="9"/>
      <c r="G111" s="9"/>
      <c r="H111" s="9"/>
    </row>
    <row r="112" spans="1:8" ht="14.25">
      <c r="A112" s="10" t="s">
        <v>588</v>
      </c>
      <c r="B112" s="10" t="s">
        <v>323</v>
      </c>
      <c r="C112" s="10" t="s">
        <v>474</v>
      </c>
      <c r="D112" s="9"/>
      <c r="E112" s="9">
        <f>VLOOKUP(B112,'ЛК с 01.09-31.12.23'!B:H,7,0)</f>
        <v>15.008</v>
      </c>
      <c r="F112" s="9"/>
      <c r="G112" s="9"/>
      <c r="H112" s="9"/>
    </row>
    <row r="113" spans="1:8" ht="14.25">
      <c r="A113" s="10" t="s">
        <v>588</v>
      </c>
      <c r="B113" s="10" t="s">
        <v>20</v>
      </c>
      <c r="C113" s="10" t="s">
        <v>477</v>
      </c>
      <c r="D113" s="9">
        <f>VLOOKUP(B113,'ЛК с 01.09-31.12.23'!B:F,5,0)</f>
        <v>7.525</v>
      </c>
      <c r="E113" s="9">
        <f>VLOOKUP(B113,'ЛК с 01.09-31.12.23'!B:H,7,0)</f>
        <v>7.675</v>
      </c>
      <c r="F113" s="9"/>
      <c r="G113" s="9"/>
      <c r="H113" s="9"/>
    </row>
    <row r="114" spans="1:8" ht="14.25">
      <c r="A114" s="10" t="s">
        <v>588</v>
      </c>
      <c r="B114" s="10" t="s">
        <v>309</v>
      </c>
      <c r="C114" s="10" t="s">
        <v>810</v>
      </c>
      <c r="D114" s="9"/>
      <c r="E114" s="9"/>
      <c r="F114" s="9"/>
      <c r="G114" s="9"/>
      <c r="H114" s="9"/>
    </row>
    <row r="115" spans="1:8" ht="14.25">
      <c r="A115" s="10" t="s">
        <v>588</v>
      </c>
      <c r="B115" s="10" t="s">
        <v>424</v>
      </c>
      <c r="C115" s="10" t="s">
        <v>515</v>
      </c>
      <c r="D115" s="9"/>
      <c r="E115" s="9"/>
      <c r="F115" s="9"/>
      <c r="G115" s="9"/>
      <c r="H115" s="9"/>
    </row>
    <row r="116" spans="1:8" ht="14.25">
      <c r="A116" s="10" t="s">
        <v>588</v>
      </c>
      <c r="B116" s="10" t="s">
        <v>408</v>
      </c>
      <c r="C116" s="10" t="s">
        <v>571</v>
      </c>
      <c r="D116" s="9">
        <f>VLOOKUP(B116,'ЛК с 01.09-31.12.23'!B:F,5,0)</f>
        <v>8.934</v>
      </c>
      <c r="E116" s="9">
        <f>VLOOKUP(B116,'ЛК с 01.09-31.12.23'!B:H,7,0)</f>
        <v>8.934</v>
      </c>
      <c r="F116" s="9"/>
      <c r="G116" s="9"/>
      <c r="H116" s="9"/>
    </row>
    <row r="117" spans="1:8" ht="14.25">
      <c r="A117" s="10" t="s">
        <v>588</v>
      </c>
      <c r="B117" s="10" t="s">
        <v>48</v>
      </c>
      <c r="C117" s="10" t="s">
        <v>528</v>
      </c>
      <c r="D117" s="9"/>
      <c r="E117" s="9"/>
      <c r="F117" s="9"/>
      <c r="G117" s="9"/>
      <c r="H117" s="9"/>
    </row>
    <row r="118" spans="1:8" ht="14.25">
      <c r="A118" s="10" t="s">
        <v>588</v>
      </c>
      <c r="B118" s="10" t="s">
        <v>193</v>
      </c>
      <c r="C118" s="10" t="s">
        <v>567</v>
      </c>
      <c r="D118" s="9"/>
      <c r="E118" s="9"/>
      <c r="F118" s="9"/>
      <c r="G118" s="9"/>
      <c r="H118" s="9"/>
    </row>
    <row r="119" spans="1:8" ht="14.25">
      <c r="A119" s="10" t="s">
        <v>588</v>
      </c>
      <c r="B119" s="10" t="s">
        <v>301</v>
      </c>
      <c r="C119" s="10" t="s">
        <v>811</v>
      </c>
      <c r="D119" s="9"/>
      <c r="E119" s="9"/>
      <c r="F119" s="9"/>
      <c r="G119" s="9"/>
      <c r="H119" s="9"/>
    </row>
    <row r="120" spans="1:8" ht="14.25">
      <c r="A120" s="10" t="s">
        <v>588</v>
      </c>
      <c r="B120" s="10" t="s">
        <v>1</v>
      </c>
      <c r="C120" s="10" t="s">
        <v>471</v>
      </c>
      <c r="D120" s="9"/>
      <c r="E120" s="9"/>
      <c r="F120" s="9"/>
      <c r="G120" s="9"/>
      <c r="H120" s="9"/>
    </row>
    <row r="121" spans="1:8" ht="14.25">
      <c r="A121" s="10" t="s">
        <v>588</v>
      </c>
      <c r="B121" s="10" t="s">
        <v>12</v>
      </c>
      <c r="C121" s="10" t="s">
        <v>572</v>
      </c>
      <c r="D121" s="9"/>
      <c r="E121" s="9"/>
      <c r="F121" s="9"/>
      <c r="G121" s="9"/>
      <c r="H121" s="9"/>
    </row>
    <row r="122" spans="1:8" ht="14.25">
      <c r="A122" s="10" t="s">
        <v>588</v>
      </c>
      <c r="B122" s="10" t="s">
        <v>232</v>
      </c>
      <c r="C122" s="10" t="s">
        <v>539</v>
      </c>
      <c r="D122" s="9">
        <f>VLOOKUP(B122,'ЛК с 01.09-31.12.23'!B:F,5,0)</f>
        <v>6.574</v>
      </c>
      <c r="E122" s="9">
        <f>VLOOKUP(B122,'ЛК с 01.09-31.12.23'!B:H,7,0)</f>
        <v>6.726</v>
      </c>
      <c r="F122" s="9"/>
      <c r="G122" s="9"/>
      <c r="H122" s="9"/>
    </row>
    <row r="123" spans="1:8" ht="14.25">
      <c r="A123" s="10" t="s">
        <v>588</v>
      </c>
      <c r="B123" s="10" t="s">
        <v>336</v>
      </c>
      <c r="C123" s="10" t="s">
        <v>496</v>
      </c>
      <c r="D123" s="9">
        <f>VLOOKUP(B123,'ЛК с 01.09-31.12.23'!B:F,5,0)</f>
        <v>33.252</v>
      </c>
      <c r="E123" s="9">
        <f>VLOOKUP(B123,'ЛК с 01.09-31.12.23'!B:H,7,0)</f>
        <v>33.572</v>
      </c>
      <c r="F123" s="9"/>
      <c r="G123" s="9"/>
      <c r="H123" s="9"/>
    </row>
    <row r="124" spans="1:8" ht="14.25">
      <c r="A124" s="10" t="s">
        <v>588</v>
      </c>
      <c r="B124" s="10" t="s">
        <v>410</v>
      </c>
      <c r="C124" s="10" t="s">
        <v>512</v>
      </c>
      <c r="D124" s="9">
        <f>VLOOKUP(B124,'ЛК с 01.09-31.12.23'!B:F,5,0)</f>
        <v>24.227</v>
      </c>
      <c r="E124" s="9">
        <f>VLOOKUP(B124,'ЛК с 01.09-31.12.23'!B:H,7,0)</f>
        <v>24.45</v>
      </c>
      <c r="F124" s="9"/>
      <c r="G124" s="9"/>
      <c r="H124" s="9"/>
    </row>
    <row r="125" spans="1:8" ht="14.25">
      <c r="A125" s="10" t="s">
        <v>588</v>
      </c>
      <c r="B125" s="10" t="s">
        <v>58</v>
      </c>
      <c r="C125" s="10" t="s">
        <v>812</v>
      </c>
      <c r="D125" s="9"/>
      <c r="E125" s="9"/>
      <c r="F125" s="9"/>
      <c r="G125" s="9"/>
      <c r="H125" s="9"/>
    </row>
    <row r="126" spans="1:8" ht="14.25">
      <c r="A126" s="10" t="s">
        <v>588</v>
      </c>
      <c r="B126" s="10" t="s">
        <v>161</v>
      </c>
      <c r="C126" s="10" t="s">
        <v>537</v>
      </c>
      <c r="D126" s="9">
        <f>VLOOKUP(B126,'ЛК с 01.09-31.12.23'!B:F,5,0)</f>
        <v>31.989</v>
      </c>
      <c r="E126" s="9"/>
      <c r="F126" s="9"/>
      <c r="G126" s="9"/>
      <c r="H126" s="9"/>
    </row>
    <row r="127" spans="1:8" ht="14.25">
      <c r="A127" s="10" t="s">
        <v>588</v>
      </c>
      <c r="B127" s="10" t="s">
        <v>197</v>
      </c>
      <c r="C127" s="10" t="s">
        <v>543</v>
      </c>
      <c r="D127" s="9"/>
      <c r="E127" s="9"/>
      <c r="F127" s="9"/>
      <c r="G127" s="9"/>
      <c r="H127" s="9"/>
    </row>
    <row r="128" spans="1:8" ht="14.25">
      <c r="A128" s="10" t="s">
        <v>588</v>
      </c>
      <c r="B128" s="10" t="s">
        <v>386</v>
      </c>
      <c r="C128" s="10" t="s">
        <v>523</v>
      </c>
      <c r="D128" s="9"/>
      <c r="E128" s="9"/>
      <c r="F128" s="9"/>
      <c r="G128" s="9"/>
      <c r="H128" s="9"/>
    </row>
    <row r="129" spans="1:8" ht="14.25">
      <c r="A129" s="10" t="s">
        <v>588</v>
      </c>
      <c r="B129" s="10" t="s">
        <v>402</v>
      </c>
      <c r="C129" s="10" t="s">
        <v>526</v>
      </c>
      <c r="D129" s="9">
        <f>VLOOKUP(B129,'ЛК с 01.09-31.12.23'!B:F,5,0)</f>
        <v>6</v>
      </c>
      <c r="E129" s="9">
        <f>VLOOKUP(B129,'ЛК с 01.09-31.12.23'!B:H,7,0)</f>
        <v>6</v>
      </c>
      <c r="F129" s="9"/>
      <c r="G129" s="9"/>
      <c r="H129" s="9"/>
    </row>
    <row r="130" spans="1:8" ht="14.25">
      <c r="A130" s="10" t="s">
        <v>588</v>
      </c>
      <c r="B130" s="10" t="s">
        <v>175</v>
      </c>
      <c r="C130" s="10" t="s">
        <v>547</v>
      </c>
      <c r="D130" s="9"/>
      <c r="E130" s="9"/>
      <c r="F130" s="9"/>
      <c r="G130" s="9"/>
      <c r="H130" s="9"/>
    </row>
    <row r="131" spans="1:8" ht="14.25">
      <c r="A131" s="10" t="s">
        <v>588</v>
      </c>
      <c r="B131" s="10" t="s">
        <v>295</v>
      </c>
      <c r="C131" s="10" t="s">
        <v>813</v>
      </c>
      <c r="D131" s="9"/>
      <c r="E131" s="9"/>
      <c r="F131" s="9"/>
      <c r="G131" s="9"/>
      <c r="H131" s="9"/>
    </row>
    <row r="132" spans="1:8" ht="14.25">
      <c r="A132" s="10" t="s">
        <v>588</v>
      </c>
      <c r="B132" s="10" t="s">
        <v>21</v>
      </c>
      <c r="C132" s="10" t="s">
        <v>478</v>
      </c>
      <c r="D132" s="9">
        <f>VLOOKUP(B132,'ЛК с 01.09-31.12.23'!B:F,5,0)</f>
        <v>9.394</v>
      </c>
      <c r="E132" s="9">
        <f>VLOOKUP(B132,'ЛК с 01.09-31.12.23'!B:H,7,0)</f>
        <v>9.535</v>
      </c>
      <c r="F132" s="9"/>
      <c r="G132" s="9"/>
      <c r="H132" s="9"/>
    </row>
    <row r="133" spans="1:8" ht="14.25">
      <c r="A133" s="10" t="s">
        <v>588</v>
      </c>
      <c r="B133" s="10" t="s">
        <v>269</v>
      </c>
      <c r="C133" s="10" t="s">
        <v>518</v>
      </c>
      <c r="D133" s="9"/>
      <c r="E133" s="9"/>
      <c r="F133" s="9"/>
      <c r="G133" s="9"/>
      <c r="H133" s="9"/>
    </row>
    <row r="134" spans="1:8" ht="14.25">
      <c r="A134" s="10" t="s">
        <v>588</v>
      </c>
      <c r="B134" s="10" t="s">
        <v>155</v>
      </c>
      <c r="C134" s="10" t="s">
        <v>542</v>
      </c>
      <c r="D134" s="9"/>
      <c r="E134" s="9"/>
      <c r="F134" s="9"/>
      <c r="G134" s="9"/>
      <c r="H134" s="9"/>
    </row>
    <row r="135" spans="1:8" ht="14.25">
      <c r="A135" s="10" t="s">
        <v>588</v>
      </c>
      <c r="B135" s="10" t="s">
        <v>390</v>
      </c>
      <c r="C135" s="10" t="s">
        <v>491</v>
      </c>
      <c r="D135" s="9"/>
      <c r="E135" s="9"/>
      <c r="F135" s="9"/>
      <c r="G135" s="9"/>
      <c r="H135" s="9"/>
    </row>
    <row r="136" spans="1:8" ht="14.25">
      <c r="A136" s="10" t="s">
        <v>588</v>
      </c>
      <c r="B136" s="10" t="s">
        <v>37</v>
      </c>
      <c r="C136" s="10" t="s">
        <v>509</v>
      </c>
      <c r="D136" s="9"/>
      <c r="E136" s="9"/>
      <c r="F136" s="9"/>
      <c r="G136" s="9"/>
      <c r="H136" s="9"/>
    </row>
  </sheetData>
  <sheetProtection/>
  <autoFilter ref="A4:H136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76">
      <selection activeCell="B2" sqref="B2:B228"/>
    </sheetView>
  </sheetViews>
  <sheetFormatPr defaultColWidth="9.140625" defaultRowHeight="15"/>
  <cols>
    <col min="1" max="1" width="15.00390625" style="0" bestFit="1" customWidth="1"/>
    <col min="2" max="2" width="19.28125" style="0" bestFit="1" customWidth="1"/>
    <col min="4" max="4" width="38.00390625" style="0" bestFit="1" customWidth="1"/>
  </cols>
  <sheetData>
    <row r="1" spans="1:4" ht="14.25">
      <c r="A1" s="164" t="s">
        <v>449</v>
      </c>
      <c r="B1" s="165" t="s">
        <v>858</v>
      </c>
      <c r="C1" s="165" t="s">
        <v>859</v>
      </c>
      <c r="D1" s="164" t="s">
        <v>860</v>
      </c>
    </row>
    <row r="2" spans="1:6" ht="14.25">
      <c r="A2" s="166" t="s">
        <v>138</v>
      </c>
      <c r="B2" s="167" t="s">
        <v>861</v>
      </c>
      <c r="C2" s="168">
        <v>3241.35</v>
      </c>
      <c r="D2" s="167" t="s">
        <v>862</v>
      </c>
      <c r="E2">
        <f>VLOOKUP(A2,РАСЧЕТ!A:V,22,0)</f>
        <v>1155.3037501953274</v>
      </c>
      <c r="F2" s="65">
        <f>E2-C2</f>
        <v>-2086.0462498046727</v>
      </c>
    </row>
    <row r="3" spans="1:6" ht="14.25">
      <c r="A3" s="166" t="s">
        <v>156</v>
      </c>
      <c r="B3" s="167" t="s">
        <v>863</v>
      </c>
      <c r="C3" s="168">
        <v>1652.31</v>
      </c>
      <c r="D3" s="167" t="s">
        <v>862</v>
      </c>
      <c r="E3">
        <f>VLOOKUP(A3,РАСЧЕТ!A:V,22,0)</f>
        <v>365.2466797739765</v>
      </c>
      <c r="F3" s="65">
        <f aca="true" t="shared" si="0" ref="F3:F66">E3-C3</f>
        <v>-1287.0633202260235</v>
      </c>
    </row>
    <row r="4" spans="1:6" ht="14.25">
      <c r="A4" s="166" t="s">
        <v>162</v>
      </c>
      <c r="B4" s="167" t="s">
        <v>864</v>
      </c>
      <c r="C4" s="168">
        <v>2604.99</v>
      </c>
      <c r="D4" s="167" t="s">
        <v>862</v>
      </c>
      <c r="E4">
        <f>VLOOKUP(A4,РАСЧЕТ!A:V,22,0)</f>
        <v>1253.0673573321255</v>
      </c>
      <c r="F4" s="65">
        <f t="shared" si="0"/>
        <v>-1351.9226426678742</v>
      </c>
    </row>
    <row r="5" spans="1:6" ht="14.25">
      <c r="A5" s="166" t="s">
        <v>178</v>
      </c>
      <c r="B5" s="167" t="s">
        <v>865</v>
      </c>
      <c r="C5" s="168">
        <v>3241.35</v>
      </c>
      <c r="D5" s="167" t="s">
        <v>862</v>
      </c>
      <c r="E5">
        <f>VLOOKUP(A5,РАСЧЕТ!A:V,22,0)</f>
        <v>1155.3037501953274</v>
      </c>
      <c r="F5" s="65">
        <f t="shared" si="0"/>
        <v>-2086.0462498046727</v>
      </c>
    </row>
    <row r="6" spans="1:6" ht="14.25">
      <c r="A6" s="166" t="s">
        <v>190</v>
      </c>
      <c r="B6" s="167" t="s">
        <v>866</v>
      </c>
      <c r="C6" s="168">
        <v>1652.31</v>
      </c>
      <c r="D6" s="167" t="s">
        <v>862</v>
      </c>
      <c r="E6">
        <f>VLOOKUP(A6,РАСЧЕТ!A:V,22,0)</f>
        <v>668.2342880158918</v>
      </c>
      <c r="F6" s="65">
        <f t="shared" si="0"/>
        <v>-984.0757119841081</v>
      </c>
    </row>
    <row r="7" spans="1:6" ht="14.25">
      <c r="A7" s="166" t="s">
        <v>259</v>
      </c>
      <c r="B7" s="167" t="s">
        <v>867</v>
      </c>
      <c r="C7" s="168">
        <v>1652.31</v>
      </c>
      <c r="D7" s="167" t="s">
        <v>862</v>
      </c>
      <c r="E7">
        <f>VLOOKUP(A7,РАСЧЕТ!A:V,22,0)</f>
        <v>588.9263663452646</v>
      </c>
      <c r="F7" s="65">
        <f t="shared" si="0"/>
        <v>-1063.3836336547354</v>
      </c>
    </row>
    <row r="8" spans="1:6" ht="14.25">
      <c r="A8" s="166" t="s">
        <v>263</v>
      </c>
      <c r="B8" s="167" t="s">
        <v>868</v>
      </c>
      <c r="C8" s="168">
        <v>2463.57</v>
      </c>
      <c r="D8" s="167" t="s">
        <v>862</v>
      </c>
      <c r="E8">
        <f>VLOOKUP(A8,РАСЧЕТ!A:V,22,0)</f>
        <v>878.0839065778495</v>
      </c>
      <c r="F8" s="65">
        <f t="shared" si="0"/>
        <v>-1585.4860934221506</v>
      </c>
    </row>
    <row r="9" spans="1:6" ht="14.25">
      <c r="A9" s="166" t="s">
        <v>298</v>
      </c>
      <c r="B9" s="167" t="s">
        <v>869</v>
      </c>
      <c r="C9" s="168">
        <v>3241.35</v>
      </c>
      <c r="D9" s="167" t="s">
        <v>862</v>
      </c>
      <c r="E9">
        <f>VLOOKUP(A9,РАСЧЕТ!A:V,22,0)</f>
        <v>1155.3037501953274</v>
      </c>
      <c r="F9" s="65">
        <f t="shared" si="0"/>
        <v>-2086.0462498046727</v>
      </c>
    </row>
    <row r="10" spans="1:6" ht="14.25">
      <c r="A10" s="166" t="s">
        <v>101</v>
      </c>
      <c r="B10" s="167" t="s">
        <v>870</v>
      </c>
      <c r="C10" s="168">
        <v>1652.31</v>
      </c>
      <c r="D10" s="167" t="s">
        <v>862</v>
      </c>
      <c r="E10">
        <f>VLOOKUP(A10,РАСЧЕТ!A:V,22,0)</f>
        <v>588.9263663452646</v>
      </c>
      <c r="F10" s="65">
        <f t="shared" si="0"/>
        <v>-1063.3836336547354</v>
      </c>
    </row>
    <row r="11" spans="1:6" ht="14.25">
      <c r="A11" s="166" t="s">
        <v>316</v>
      </c>
      <c r="B11" s="167" t="s">
        <v>871</v>
      </c>
      <c r="C11" s="168">
        <v>1652.31</v>
      </c>
      <c r="D11" s="167" t="s">
        <v>862</v>
      </c>
      <c r="E11">
        <f>VLOOKUP(A11,РАСЧЕТ!A:V,22,0)</f>
        <v>588.9263663452646</v>
      </c>
      <c r="F11" s="65">
        <f t="shared" si="0"/>
        <v>-1063.3836336547354</v>
      </c>
    </row>
    <row r="12" spans="1:6" ht="14.25">
      <c r="A12" s="166" t="s">
        <v>180</v>
      </c>
      <c r="B12" s="167" t="s">
        <v>872</v>
      </c>
      <c r="C12" s="168">
        <v>2463.57</v>
      </c>
      <c r="D12" s="167" t="s">
        <v>862</v>
      </c>
      <c r="E12">
        <f>VLOOKUP(A12,РАСЧЕТ!A:V,22,0)</f>
        <v>878.0839065778495</v>
      </c>
      <c r="F12" s="65">
        <f t="shared" si="0"/>
        <v>-1585.4860934221506</v>
      </c>
    </row>
    <row r="13" spans="1:6" ht="14.25">
      <c r="A13" s="166" t="s">
        <v>188</v>
      </c>
      <c r="B13" s="167" t="s">
        <v>873</v>
      </c>
      <c r="C13" s="168">
        <v>3241.35</v>
      </c>
      <c r="D13" s="167" t="s">
        <v>862</v>
      </c>
      <c r="E13">
        <f>VLOOKUP(A13,РАСЧЕТ!A:V,22,0)</f>
        <v>1155.3037501953274</v>
      </c>
      <c r="F13" s="65">
        <f t="shared" si="0"/>
        <v>-2086.0462498046727</v>
      </c>
    </row>
    <row r="14" spans="1:6" ht="14.25">
      <c r="A14" s="166" t="s">
        <v>194</v>
      </c>
      <c r="B14" s="167" t="s">
        <v>874</v>
      </c>
      <c r="C14" s="168">
        <v>1652.31</v>
      </c>
      <c r="D14" s="167" t="s">
        <v>862</v>
      </c>
      <c r="E14">
        <f>VLOOKUP(A14,РАСЧЕТ!A:V,22,0)</f>
        <v>588.9263663452646</v>
      </c>
      <c r="F14" s="65">
        <f t="shared" si="0"/>
        <v>-1063.3836336547354</v>
      </c>
    </row>
    <row r="15" spans="1:6" ht="14.25">
      <c r="A15" s="166" t="s">
        <v>202</v>
      </c>
      <c r="B15" s="167" t="s">
        <v>875</v>
      </c>
      <c r="C15" s="168">
        <v>1652.31</v>
      </c>
      <c r="D15" s="167" t="s">
        <v>862</v>
      </c>
      <c r="E15">
        <f>VLOOKUP(A15,РАСЧЕТ!A:V,22,0)</f>
        <v>588.9263663452646</v>
      </c>
      <c r="F15" s="65">
        <f t="shared" si="0"/>
        <v>-1063.3836336547354</v>
      </c>
    </row>
    <row r="16" spans="1:6" ht="14.25">
      <c r="A16" s="166" t="s">
        <v>208</v>
      </c>
      <c r="B16" s="167" t="s">
        <v>876</v>
      </c>
      <c r="C16" s="168">
        <v>2463.57</v>
      </c>
      <c r="D16" s="167" t="s">
        <v>862</v>
      </c>
      <c r="E16">
        <f>VLOOKUP(A16,РАСЧЕТ!A:V,22,0)</f>
        <v>878.0839065778495</v>
      </c>
      <c r="F16" s="65">
        <f t="shared" si="0"/>
        <v>-1585.4860934221506</v>
      </c>
    </row>
    <row r="17" spans="1:6" ht="14.25">
      <c r="A17" s="166" t="s">
        <v>213</v>
      </c>
      <c r="B17" s="167" t="s">
        <v>877</v>
      </c>
      <c r="C17" s="168">
        <v>3241.35</v>
      </c>
      <c r="D17" s="167" t="s">
        <v>862</v>
      </c>
      <c r="E17">
        <f>VLOOKUP(A17,РАСЧЕТ!A:V,22,0)</f>
        <v>1155.3037501953274</v>
      </c>
      <c r="F17" s="65">
        <f t="shared" si="0"/>
        <v>-2086.0462498046727</v>
      </c>
    </row>
    <row r="18" spans="1:6" ht="14.25">
      <c r="A18" s="166" t="s">
        <v>215</v>
      </c>
      <c r="B18" s="167" t="s">
        <v>878</v>
      </c>
      <c r="C18" s="168">
        <v>1652.31</v>
      </c>
      <c r="D18" s="167" t="s">
        <v>862</v>
      </c>
      <c r="E18">
        <f>VLOOKUP(A18,РАСЧЕТ!A:V,22,0)</f>
        <v>588.9263663452646</v>
      </c>
      <c r="F18" s="65">
        <f t="shared" si="0"/>
        <v>-1063.3836336547354</v>
      </c>
    </row>
    <row r="19" spans="1:6" ht="14.25">
      <c r="A19" s="166" t="s">
        <v>229</v>
      </c>
      <c r="B19" s="167" t="s">
        <v>879</v>
      </c>
      <c r="C19" s="168">
        <v>1652.31</v>
      </c>
      <c r="D19" s="167" t="s">
        <v>862</v>
      </c>
      <c r="E19">
        <f>VLOOKUP(A19,РАСЧЕТ!A:V,22,0)</f>
        <v>588.9263663452646</v>
      </c>
      <c r="F19" s="65">
        <f t="shared" si="0"/>
        <v>-1063.3836336547354</v>
      </c>
    </row>
    <row r="20" spans="1:6" ht="14.25">
      <c r="A20" s="166" t="s">
        <v>268</v>
      </c>
      <c r="B20" s="167" t="s">
        <v>880</v>
      </c>
      <c r="C20" s="168">
        <v>2463.57</v>
      </c>
      <c r="D20" s="167" t="s">
        <v>862</v>
      </c>
      <c r="E20">
        <f>VLOOKUP(A20,РАСЧЕТ!A:V,22,0)</f>
        <v>878.0839065778495</v>
      </c>
      <c r="F20" s="65">
        <f t="shared" si="0"/>
        <v>-1585.4860934221506</v>
      </c>
    </row>
    <row r="21" spans="1:6" ht="14.25">
      <c r="A21" s="166" t="s">
        <v>276</v>
      </c>
      <c r="B21" s="167" t="s">
        <v>881</v>
      </c>
      <c r="C21" s="168">
        <v>3241.35</v>
      </c>
      <c r="D21" s="167" t="s">
        <v>862</v>
      </c>
      <c r="E21">
        <f>VLOOKUP(A21,РАСЧЕТ!A:V,22,0)</f>
        <v>1155.3037501953274</v>
      </c>
      <c r="F21" s="65">
        <f t="shared" si="0"/>
        <v>-2086.0462498046727</v>
      </c>
    </row>
    <row r="22" spans="1:6" ht="14.25">
      <c r="A22" s="166" t="s">
        <v>150</v>
      </c>
      <c r="B22" s="167" t="s">
        <v>882</v>
      </c>
      <c r="C22" s="168">
        <v>1652.31</v>
      </c>
      <c r="D22" s="167" t="s">
        <v>862</v>
      </c>
      <c r="E22">
        <f>VLOOKUP(A22,РАСЧЕТ!A:V,22,0)</f>
        <v>62.80012083249372</v>
      </c>
      <c r="F22" s="65">
        <f t="shared" si="0"/>
        <v>-1589.5098791675061</v>
      </c>
    </row>
    <row r="23" spans="1:6" ht="14.25">
      <c r="A23" s="166" t="s">
        <v>152</v>
      </c>
      <c r="B23" s="167" t="s">
        <v>883</v>
      </c>
      <c r="C23" s="168">
        <v>1652.31</v>
      </c>
      <c r="D23" s="167" t="s">
        <v>862</v>
      </c>
      <c r="E23">
        <f>VLOOKUP(A23,РАСЧЕТ!A:V,22,0)</f>
        <v>377.14976438348043</v>
      </c>
      <c r="F23" s="65">
        <f t="shared" si="0"/>
        <v>-1275.1602356165195</v>
      </c>
    </row>
    <row r="24" spans="1:6" ht="14.25">
      <c r="A24" s="166" t="s">
        <v>160</v>
      </c>
      <c r="B24" s="167" t="s">
        <v>884</v>
      </c>
      <c r="C24" s="168">
        <v>2463.57</v>
      </c>
      <c r="D24" s="167" t="s">
        <v>862</v>
      </c>
      <c r="E24">
        <f>VLOOKUP(A24,РАСЧЕТ!A:V,22,0)</f>
        <v>1051.291676159018</v>
      </c>
      <c r="F24" s="65">
        <f t="shared" si="0"/>
        <v>-1412.2783238409822</v>
      </c>
    </row>
    <row r="25" spans="1:6" ht="14.25">
      <c r="A25" s="166" t="s">
        <v>164</v>
      </c>
      <c r="B25" s="167" t="s">
        <v>885</v>
      </c>
      <c r="C25" s="168">
        <v>3241.35</v>
      </c>
      <c r="D25" s="167" t="s">
        <v>862</v>
      </c>
      <c r="E25">
        <f>VLOOKUP(A25,РАСЧЕТ!A:V,22,0)</f>
        <v>1155.3037501953274</v>
      </c>
      <c r="F25" s="65">
        <f t="shared" si="0"/>
        <v>-2086.0462498046727</v>
      </c>
    </row>
    <row r="26" spans="1:6" ht="14.25">
      <c r="A26" s="166" t="s">
        <v>231</v>
      </c>
      <c r="B26" s="167" t="s">
        <v>886</v>
      </c>
      <c r="C26" s="168">
        <v>1652.31</v>
      </c>
      <c r="D26" s="167" t="s">
        <v>862</v>
      </c>
      <c r="E26">
        <f>VLOOKUP(A26,РАСЧЕТ!A:V,22,0)</f>
        <v>398.2506871003284</v>
      </c>
      <c r="F26" s="65">
        <f t="shared" si="0"/>
        <v>-1254.0593128996716</v>
      </c>
    </row>
    <row r="27" spans="1:6" ht="14.25">
      <c r="A27" s="166" t="s">
        <v>176</v>
      </c>
      <c r="B27" s="167" t="s">
        <v>887</v>
      </c>
      <c r="C27" s="168">
        <v>1652.31</v>
      </c>
      <c r="D27" s="167" t="s">
        <v>862</v>
      </c>
      <c r="E27">
        <f>VLOOKUP(A27,РАСЧЕТ!A:V,22,0)</f>
        <v>283.54823540874685</v>
      </c>
      <c r="F27" s="65">
        <f t="shared" si="0"/>
        <v>-1368.761764591253</v>
      </c>
    </row>
    <row r="28" spans="1:6" ht="14.25">
      <c r="A28" s="166" t="s">
        <v>186</v>
      </c>
      <c r="B28" s="167" t="s">
        <v>888</v>
      </c>
      <c r="C28" s="168">
        <v>2463.57</v>
      </c>
      <c r="D28" s="167" t="s">
        <v>862</v>
      </c>
      <c r="E28">
        <f>VLOOKUP(A28,РАСЧЕТ!A:V,22,0)</f>
        <v>634.683714826385</v>
      </c>
      <c r="F28" s="65">
        <f t="shared" si="0"/>
        <v>-1828.8862851736153</v>
      </c>
    </row>
    <row r="29" spans="1:6" ht="14.25">
      <c r="A29" s="166" t="s">
        <v>235</v>
      </c>
      <c r="B29" s="167" t="s">
        <v>889</v>
      </c>
      <c r="C29" s="168">
        <v>3241.35</v>
      </c>
      <c r="D29" s="167" t="s">
        <v>862</v>
      </c>
      <c r="E29">
        <f>VLOOKUP(A29,РАСЧЕТ!A:V,22,0)</f>
        <v>1155.3037501953274</v>
      </c>
      <c r="F29" s="65">
        <f t="shared" si="0"/>
        <v>-2086.0462498046727</v>
      </c>
    </row>
    <row r="30" spans="1:6" ht="14.25">
      <c r="A30" s="166" t="s">
        <v>237</v>
      </c>
      <c r="B30" s="167" t="s">
        <v>890</v>
      </c>
      <c r="C30" s="168">
        <v>1652.31</v>
      </c>
      <c r="D30" s="167" t="s">
        <v>862</v>
      </c>
      <c r="E30">
        <f>VLOOKUP(A30,РАСЧЕТ!A:V,22,0)</f>
        <v>588.9263663452646</v>
      </c>
      <c r="F30" s="65">
        <f t="shared" si="0"/>
        <v>-1063.3836336547354</v>
      </c>
    </row>
    <row r="31" spans="1:6" ht="14.25">
      <c r="A31" s="166" t="s">
        <v>239</v>
      </c>
      <c r="B31" s="167" t="s">
        <v>891</v>
      </c>
      <c r="C31" s="168">
        <v>1652.31</v>
      </c>
      <c r="D31" s="167" t="s">
        <v>862</v>
      </c>
      <c r="E31">
        <f>VLOOKUP(A31,РАСЧЕТ!A:V,22,0)</f>
        <v>588.9263663452646</v>
      </c>
      <c r="F31" s="65">
        <f t="shared" si="0"/>
        <v>-1063.3836336547354</v>
      </c>
    </row>
    <row r="32" spans="1:6" ht="14.25">
      <c r="A32" s="166" t="s">
        <v>136</v>
      </c>
      <c r="B32" s="167" t="s">
        <v>892</v>
      </c>
      <c r="C32" s="168">
        <v>2463.57</v>
      </c>
      <c r="D32" s="167" t="s">
        <v>862</v>
      </c>
      <c r="E32">
        <f>VLOOKUP(A32,РАСЧЕТ!A:V,22,0)</f>
        <v>878.0839065778495</v>
      </c>
      <c r="F32" s="65">
        <f t="shared" si="0"/>
        <v>-1585.4860934221506</v>
      </c>
    </row>
    <row r="33" spans="1:6" ht="14.25">
      <c r="A33" s="166" t="s">
        <v>154</v>
      </c>
      <c r="B33" s="167" t="s">
        <v>893</v>
      </c>
      <c r="C33" s="168">
        <v>3241.35</v>
      </c>
      <c r="D33" s="167" t="s">
        <v>862</v>
      </c>
      <c r="E33">
        <f>VLOOKUP(A33,РАСЧЕТ!A:V,22,0)</f>
        <v>1155.3037501953274</v>
      </c>
      <c r="F33" s="65">
        <f t="shared" si="0"/>
        <v>-2086.0462498046727</v>
      </c>
    </row>
    <row r="34" spans="1:6" ht="14.25">
      <c r="A34" s="166" t="s">
        <v>170</v>
      </c>
      <c r="B34" s="167" t="s">
        <v>894</v>
      </c>
      <c r="C34" s="168">
        <v>1652.31</v>
      </c>
      <c r="D34" s="167" t="s">
        <v>862</v>
      </c>
      <c r="E34">
        <f>VLOOKUP(A34,РАСЧЕТ!A:V,22,0)</f>
        <v>588.9263663452646</v>
      </c>
      <c r="F34" s="65">
        <f t="shared" si="0"/>
        <v>-1063.3836336547354</v>
      </c>
    </row>
    <row r="35" spans="1:6" ht="14.25">
      <c r="A35" s="166" t="s">
        <v>172</v>
      </c>
      <c r="B35" s="167" t="s">
        <v>895</v>
      </c>
      <c r="C35" s="168">
        <v>1652.31</v>
      </c>
      <c r="D35" s="167" t="s">
        <v>862</v>
      </c>
      <c r="E35">
        <f>VLOOKUP(A35,РАСЧЕТ!A:V,22,0)</f>
        <v>588.9263663452646</v>
      </c>
      <c r="F35" s="65">
        <f t="shared" si="0"/>
        <v>-1063.3836336547354</v>
      </c>
    </row>
    <row r="36" spans="1:6" ht="14.25">
      <c r="A36" s="166" t="s">
        <v>196</v>
      </c>
      <c r="B36" s="167" t="s">
        <v>896</v>
      </c>
      <c r="C36" s="168">
        <v>2463.57</v>
      </c>
      <c r="D36" s="167" t="s">
        <v>862</v>
      </c>
      <c r="E36">
        <f>VLOOKUP(A36,РАСЧЕТ!A:V,22,0)</f>
        <v>878.0839065778495</v>
      </c>
      <c r="F36" s="65">
        <f t="shared" si="0"/>
        <v>-1585.4860934221506</v>
      </c>
    </row>
    <row r="37" spans="1:6" ht="14.25">
      <c r="A37" s="166" t="s">
        <v>200</v>
      </c>
      <c r="B37" s="167" t="s">
        <v>897</v>
      </c>
      <c r="C37" s="168">
        <v>3241.35</v>
      </c>
      <c r="D37" s="167" t="s">
        <v>862</v>
      </c>
      <c r="E37">
        <f>VLOOKUP(A37,РАСЧЕТ!A:V,22,0)</f>
        <v>1155.3037501953274</v>
      </c>
      <c r="F37" s="65">
        <f t="shared" si="0"/>
        <v>-2086.0462498046727</v>
      </c>
    </row>
    <row r="38" spans="1:6" ht="14.25">
      <c r="A38" s="166" t="s">
        <v>241</v>
      </c>
      <c r="B38" s="167" t="s">
        <v>898</v>
      </c>
      <c r="C38" s="168">
        <v>1652.31</v>
      </c>
      <c r="D38" s="167" t="s">
        <v>862</v>
      </c>
      <c r="E38">
        <f>VLOOKUP(A38,РАСЧЕТ!A:V,22,0)</f>
        <v>588.9263663452646</v>
      </c>
      <c r="F38" s="65">
        <f t="shared" si="0"/>
        <v>-1063.3836336547354</v>
      </c>
    </row>
    <row r="39" spans="1:6" ht="14.25">
      <c r="A39" s="166" t="s">
        <v>245</v>
      </c>
      <c r="B39" s="167" t="s">
        <v>899</v>
      </c>
      <c r="C39" s="168">
        <v>1652.31</v>
      </c>
      <c r="D39" s="167" t="s">
        <v>862</v>
      </c>
      <c r="E39">
        <f>VLOOKUP(A39,РАСЧЕТ!A:V,22,0)</f>
        <v>588.9263663452646</v>
      </c>
      <c r="F39" s="65">
        <f t="shared" si="0"/>
        <v>-1063.3836336547354</v>
      </c>
    </row>
    <row r="40" spans="1:6" ht="14.25">
      <c r="A40" s="166" t="s">
        <v>274</v>
      </c>
      <c r="B40" s="167" t="s">
        <v>900</v>
      </c>
      <c r="C40" s="168">
        <v>2463.57</v>
      </c>
      <c r="D40" s="167" t="s">
        <v>862</v>
      </c>
      <c r="E40">
        <f>VLOOKUP(A40,РАСЧЕТ!A:V,22,0)</f>
        <v>777.5207301404304</v>
      </c>
      <c r="F40" s="65">
        <f t="shared" si="0"/>
        <v>-1686.04926985957</v>
      </c>
    </row>
    <row r="41" spans="1:6" ht="14.25">
      <c r="A41" s="166" t="s">
        <v>284</v>
      </c>
      <c r="B41" s="167" t="s">
        <v>901</v>
      </c>
      <c r="C41" s="168">
        <v>3241.35</v>
      </c>
      <c r="D41" s="167" t="s">
        <v>862</v>
      </c>
      <c r="E41">
        <f>VLOOKUP(A41,РАСЧЕТ!A:V,22,0)</f>
        <v>1155.3037501953274</v>
      </c>
      <c r="F41" s="65">
        <f t="shared" si="0"/>
        <v>-2086.0462498046727</v>
      </c>
    </row>
    <row r="42" spans="1:6" ht="14.25">
      <c r="A42" s="166" t="s">
        <v>144</v>
      </c>
      <c r="B42" s="167" t="s">
        <v>902</v>
      </c>
      <c r="C42" s="168">
        <v>1652.31</v>
      </c>
      <c r="D42" s="167" t="s">
        <v>862</v>
      </c>
      <c r="E42">
        <f>VLOOKUP(A42,РАСЧЕТ!A:V,22,0)</f>
        <v>715.8466264539067</v>
      </c>
      <c r="F42" s="65">
        <f t="shared" si="0"/>
        <v>-936.4633735460933</v>
      </c>
    </row>
    <row r="43" spans="1:6" ht="14.25">
      <c r="A43" s="166" t="s">
        <v>166</v>
      </c>
      <c r="B43" s="167" t="s">
        <v>903</v>
      </c>
      <c r="C43" s="168">
        <v>1652.31</v>
      </c>
      <c r="D43" s="167" t="s">
        <v>862</v>
      </c>
      <c r="E43">
        <f>VLOOKUP(A43,РАСЧЕТ!A:V,22,0)</f>
        <v>588.9263663452646</v>
      </c>
      <c r="F43" s="65">
        <f t="shared" si="0"/>
        <v>-1063.3836336547354</v>
      </c>
    </row>
    <row r="44" spans="1:6" ht="14.25">
      <c r="A44" s="166" t="s">
        <v>168</v>
      </c>
      <c r="B44" s="167" t="s">
        <v>904</v>
      </c>
      <c r="C44" s="168">
        <v>2463.57</v>
      </c>
      <c r="D44" s="167" t="s">
        <v>862</v>
      </c>
      <c r="E44">
        <f>VLOOKUP(A44,РАСЧЕТ!A:V,22,0)</f>
        <v>878.0839065778495</v>
      </c>
      <c r="F44" s="65">
        <f t="shared" si="0"/>
        <v>-1585.4860934221506</v>
      </c>
    </row>
    <row r="45" spans="1:6" ht="14.25">
      <c r="A45" s="166" t="s">
        <v>174</v>
      </c>
      <c r="B45" s="167" t="s">
        <v>905</v>
      </c>
      <c r="C45" s="168">
        <v>3241.35</v>
      </c>
      <c r="D45" s="167" t="s">
        <v>862</v>
      </c>
      <c r="E45">
        <f>VLOOKUP(A45,РАСЧЕТ!A:V,22,0)</f>
        <v>1330.114407007656</v>
      </c>
      <c r="F45" s="65">
        <f t="shared" si="0"/>
        <v>-1911.235592992344</v>
      </c>
    </row>
    <row r="46" spans="1:6" ht="14.25">
      <c r="A46" s="166" t="s">
        <v>233</v>
      </c>
      <c r="B46" s="167" t="s">
        <v>906</v>
      </c>
      <c r="C46" s="168">
        <v>1652.31</v>
      </c>
      <c r="D46" s="167" t="s">
        <v>862</v>
      </c>
      <c r="E46">
        <f>VLOOKUP(A46,РАСЧЕТ!A:V,22,0)</f>
        <v>63.8822194333571</v>
      </c>
      <c r="F46" s="65">
        <f t="shared" si="0"/>
        <v>-1588.427780566643</v>
      </c>
    </row>
    <row r="47" spans="1:6" ht="14.25">
      <c r="A47" s="166" t="s">
        <v>73</v>
      </c>
      <c r="B47" s="167" t="s">
        <v>907</v>
      </c>
      <c r="C47" s="168">
        <v>1652.31</v>
      </c>
      <c r="D47" s="167" t="s">
        <v>862</v>
      </c>
      <c r="E47">
        <f>VLOOKUP(A47,РАСЧЕТ!A:V,22,0)</f>
        <v>588.9263663452646</v>
      </c>
      <c r="F47" s="65">
        <f t="shared" si="0"/>
        <v>-1063.3836336547354</v>
      </c>
    </row>
    <row r="48" spans="1:6" ht="14.25">
      <c r="A48" s="166" t="s">
        <v>243</v>
      </c>
      <c r="B48" s="167" t="s">
        <v>908</v>
      </c>
      <c r="C48" s="168">
        <v>2463.57</v>
      </c>
      <c r="D48" s="167" t="s">
        <v>862</v>
      </c>
      <c r="E48">
        <f>VLOOKUP(A48,РАСЧЕТ!A:V,22,0)</f>
        <v>878.0839065778495</v>
      </c>
      <c r="F48" s="65">
        <f t="shared" si="0"/>
        <v>-1585.4860934221506</v>
      </c>
    </row>
    <row r="49" spans="1:6" ht="14.25">
      <c r="A49" s="166" t="s">
        <v>251</v>
      </c>
      <c r="B49" s="167" t="s">
        <v>909</v>
      </c>
      <c r="C49" s="168">
        <v>3241.35</v>
      </c>
      <c r="D49" s="167" t="s">
        <v>862</v>
      </c>
      <c r="E49">
        <f>VLOOKUP(A49,РАСЧЕТ!A:V,22,0)</f>
        <v>664.2450329660048</v>
      </c>
      <c r="F49" s="65">
        <f t="shared" si="0"/>
        <v>-2577.1049670339953</v>
      </c>
    </row>
    <row r="50" spans="1:6" ht="14.25">
      <c r="A50" s="166" t="s">
        <v>255</v>
      </c>
      <c r="B50" s="167" t="s">
        <v>910</v>
      </c>
      <c r="C50" s="168">
        <v>1652.31</v>
      </c>
      <c r="D50" s="167" t="s">
        <v>862</v>
      </c>
      <c r="E50">
        <f>VLOOKUP(A50,РАСЧЕТ!A:V,22,0)</f>
        <v>859.7657403688169</v>
      </c>
      <c r="F50" s="65">
        <f t="shared" si="0"/>
        <v>-792.5442596311831</v>
      </c>
    </row>
    <row r="51" spans="1:6" ht="14.25">
      <c r="A51" s="166" t="s">
        <v>261</v>
      </c>
      <c r="B51" s="167" t="s">
        <v>911</v>
      </c>
      <c r="C51" s="168">
        <v>1652.31</v>
      </c>
      <c r="D51" s="167" t="s">
        <v>862</v>
      </c>
      <c r="E51">
        <f>VLOOKUP(A51,РАСЧЕТ!A:V,22,0)</f>
        <v>588.9263663452646</v>
      </c>
      <c r="F51" s="65">
        <f t="shared" si="0"/>
        <v>-1063.3836336547354</v>
      </c>
    </row>
    <row r="52" spans="1:6" ht="14.25">
      <c r="A52" s="166" t="s">
        <v>204</v>
      </c>
      <c r="B52" s="167" t="s">
        <v>912</v>
      </c>
      <c r="C52" s="168">
        <v>2463.57</v>
      </c>
      <c r="D52" s="167" t="s">
        <v>862</v>
      </c>
      <c r="E52">
        <f>VLOOKUP(A52,РАСЧЕТ!A:V,22,0)</f>
        <v>878.0839065778495</v>
      </c>
      <c r="F52" s="65">
        <f t="shared" si="0"/>
        <v>-1585.4860934221506</v>
      </c>
    </row>
    <row r="53" spans="1:6" ht="14.25">
      <c r="A53" s="166" t="s">
        <v>206</v>
      </c>
      <c r="B53" s="167" t="s">
        <v>913</v>
      </c>
      <c r="C53" s="168">
        <v>3241.35</v>
      </c>
      <c r="D53" s="167" t="s">
        <v>862</v>
      </c>
      <c r="E53">
        <f>VLOOKUP(A53,РАСЧЕТ!A:V,22,0)</f>
        <v>1290.7801228662515</v>
      </c>
      <c r="F53" s="65">
        <f t="shared" si="0"/>
        <v>-1950.5698771337484</v>
      </c>
    </row>
    <row r="54" spans="1:6" ht="14.25">
      <c r="A54" s="166" t="s">
        <v>210</v>
      </c>
      <c r="B54" s="167" t="s">
        <v>914</v>
      </c>
      <c r="C54" s="168">
        <v>1652.31</v>
      </c>
      <c r="D54" s="167" t="s">
        <v>862</v>
      </c>
      <c r="E54">
        <f>VLOOKUP(A54,РАСЧЕТ!A:V,22,0)</f>
        <v>588.9263663452646</v>
      </c>
      <c r="F54" s="65">
        <f t="shared" si="0"/>
        <v>-1063.3836336547354</v>
      </c>
    </row>
    <row r="55" spans="1:6" ht="14.25">
      <c r="A55" s="166" t="s">
        <v>447</v>
      </c>
      <c r="B55" s="167" t="s">
        <v>915</v>
      </c>
      <c r="C55" s="168">
        <v>1652.31</v>
      </c>
      <c r="D55" s="167" t="s">
        <v>862</v>
      </c>
      <c r="E55">
        <f>VLOOKUP(A55,РАСЧЕТ!A:V,22,0)</f>
        <v>588.9263663452646</v>
      </c>
      <c r="F55" s="65">
        <f t="shared" si="0"/>
        <v>-1063.3836336547354</v>
      </c>
    </row>
    <row r="56" spans="1:6" ht="14.25">
      <c r="A56" s="166" t="s">
        <v>217</v>
      </c>
      <c r="B56" s="167" t="s">
        <v>916</v>
      </c>
      <c r="C56" s="168">
        <v>2463.57</v>
      </c>
      <c r="D56" s="167" t="s">
        <v>862</v>
      </c>
      <c r="E56">
        <f>VLOOKUP(A56,РАСЧЕТ!A:V,22,0)</f>
        <v>1716.7823156903678</v>
      </c>
      <c r="F56" s="65">
        <f t="shared" si="0"/>
        <v>-746.7876843096324</v>
      </c>
    </row>
    <row r="57" spans="1:6" ht="14.25">
      <c r="A57" s="166" t="s">
        <v>219</v>
      </c>
      <c r="B57" s="167" t="s">
        <v>917</v>
      </c>
      <c r="C57" s="168">
        <v>3241.35</v>
      </c>
      <c r="D57" s="167" t="s">
        <v>862</v>
      </c>
      <c r="E57">
        <f>VLOOKUP(A57,РАСЧЕТ!A:V,22,0)</f>
        <v>657.2113920603861</v>
      </c>
      <c r="F57" s="65">
        <f t="shared" si="0"/>
        <v>-2584.138607939614</v>
      </c>
    </row>
    <row r="58" spans="1:6" ht="14.25">
      <c r="A58" s="166" t="s">
        <v>221</v>
      </c>
      <c r="B58" s="167" t="s">
        <v>918</v>
      </c>
      <c r="C58" s="168">
        <v>1652.31</v>
      </c>
      <c r="D58" s="167" t="s">
        <v>862</v>
      </c>
      <c r="E58">
        <f>VLOOKUP(A58,РАСЧЕТ!A:V,22,0)</f>
        <v>588.9263663452646</v>
      </c>
      <c r="F58" s="65">
        <f t="shared" si="0"/>
        <v>-1063.3836336547354</v>
      </c>
    </row>
    <row r="59" spans="1:6" ht="14.25">
      <c r="A59" s="166" t="s">
        <v>223</v>
      </c>
      <c r="B59" s="167" t="s">
        <v>919</v>
      </c>
      <c r="C59" s="168">
        <v>1652.31</v>
      </c>
      <c r="D59" s="167" t="s">
        <v>862</v>
      </c>
      <c r="E59">
        <f>VLOOKUP(A59,РАСЧЕТ!A:V,22,0)</f>
        <v>588.9263663452646</v>
      </c>
      <c r="F59" s="65">
        <f t="shared" si="0"/>
        <v>-1063.3836336547354</v>
      </c>
    </row>
    <row r="60" spans="1:6" ht="14.25">
      <c r="A60" s="166" t="s">
        <v>225</v>
      </c>
      <c r="B60" s="167" t="s">
        <v>920</v>
      </c>
      <c r="C60" s="168">
        <v>2463.57</v>
      </c>
      <c r="D60" s="167" t="s">
        <v>862</v>
      </c>
      <c r="E60">
        <f>VLOOKUP(A60,РАСЧЕТ!A:V,22,0)</f>
        <v>878.0839065778495</v>
      </c>
      <c r="F60" s="65">
        <f t="shared" si="0"/>
        <v>-1585.4860934221506</v>
      </c>
    </row>
    <row r="61" spans="1:6" ht="14.25">
      <c r="A61" s="166" t="s">
        <v>227</v>
      </c>
      <c r="B61" s="167" t="s">
        <v>921</v>
      </c>
      <c r="C61" s="168">
        <v>3241.35</v>
      </c>
      <c r="D61" s="167" t="s">
        <v>862</v>
      </c>
      <c r="E61">
        <f>VLOOKUP(A61,РАСЧЕТ!A:V,22,0)</f>
        <v>1641.3800695461819</v>
      </c>
      <c r="F61" s="65">
        <f t="shared" si="0"/>
        <v>-1599.969930453818</v>
      </c>
    </row>
    <row r="62" spans="1:6" ht="14.25">
      <c r="A62" s="166" t="s">
        <v>117</v>
      </c>
      <c r="B62" s="167" t="s">
        <v>922</v>
      </c>
      <c r="C62" s="168">
        <v>1652.31</v>
      </c>
      <c r="D62" s="167" t="s">
        <v>862</v>
      </c>
      <c r="E62">
        <f>VLOOKUP(A62,РАСЧЕТ!A:V,22,0)</f>
        <v>588.9263663452646</v>
      </c>
      <c r="F62" s="65">
        <f t="shared" si="0"/>
        <v>-1063.3836336547354</v>
      </c>
    </row>
    <row r="63" spans="1:6" ht="14.25">
      <c r="A63" s="166" t="s">
        <v>119</v>
      </c>
      <c r="B63" s="167" t="s">
        <v>923</v>
      </c>
      <c r="C63" s="168">
        <v>1652.31</v>
      </c>
      <c r="D63" s="167" t="s">
        <v>862</v>
      </c>
      <c r="E63">
        <f>VLOOKUP(A63,РАСЧЕТ!A:V,22,0)</f>
        <v>588.9263663452646</v>
      </c>
      <c r="F63" s="65">
        <f t="shared" si="0"/>
        <v>-1063.3836336547354</v>
      </c>
    </row>
    <row r="64" spans="1:6" ht="14.25">
      <c r="A64" s="166" t="s">
        <v>121</v>
      </c>
      <c r="B64" s="167" t="s">
        <v>924</v>
      </c>
      <c r="C64" s="168">
        <v>2463.57</v>
      </c>
      <c r="D64" s="167" t="s">
        <v>862</v>
      </c>
      <c r="E64">
        <f>VLOOKUP(A64,РАСЧЕТ!A:V,22,0)</f>
        <v>878.0839065778495</v>
      </c>
      <c r="F64" s="65">
        <f t="shared" si="0"/>
        <v>-1585.4860934221506</v>
      </c>
    </row>
    <row r="65" spans="1:6" ht="14.25">
      <c r="A65" s="166" t="s">
        <v>123</v>
      </c>
      <c r="B65" s="167" t="s">
        <v>925</v>
      </c>
      <c r="C65" s="168">
        <v>3241.35</v>
      </c>
      <c r="D65" s="167" t="s">
        <v>862</v>
      </c>
      <c r="E65">
        <f>VLOOKUP(A65,РАСЧЕТ!A:V,22,0)</f>
        <v>1583.487794399958</v>
      </c>
      <c r="F65" s="65">
        <f t="shared" si="0"/>
        <v>-1657.862205600042</v>
      </c>
    </row>
    <row r="66" spans="1:6" ht="14.25">
      <c r="A66" s="166" t="s">
        <v>127</v>
      </c>
      <c r="B66" s="167" t="s">
        <v>926</v>
      </c>
      <c r="C66" s="168">
        <v>1652.31</v>
      </c>
      <c r="D66" s="167" t="s">
        <v>862</v>
      </c>
      <c r="E66">
        <f>VLOOKUP(A66,РАСЧЕТ!A:V,22,0)</f>
        <v>588.9263663452646</v>
      </c>
      <c r="F66" s="65">
        <f t="shared" si="0"/>
        <v>-1063.3836336547354</v>
      </c>
    </row>
    <row r="67" spans="1:6" ht="14.25">
      <c r="A67" s="166" t="s">
        <v>129</v>
      </c>
      <c r="B67" s="167" t="s">
        <v>927</v>
      </c>
      <c r="C67" s="168">
        <v>1652.31</v>
      </c>
      <c r="D67" s="167" t="s">
        <v>862</v>
      </c>
      <c r="E67">
        <f>VLOOKUP(A67,РАСЧЕТ!A:V,22,0)</f>
        <v>588.9263663452646</v>
      </c>
      <c r="F67" s="65">
        <f aca="true" t="shared" si="1" ref="F67:F130">E67-C67</f>
        <v>-1063.3836336547354</v>
      </c>
    </row>
    <row r="68" spans="1:6" ht="14.25">
      <c r="A68" s="166" t="s">
        <v>192</v>
      </c>
      <c r="B68" s="167" t="s">
        <v>928</v>
      </c>
      <c r="C68" s="168">
        <v>2463.57</v>
      </c>
      <c r="D68" s="167" t="s">
        <v>862</v>
      </c>
      <c r="E68">
        <f>VLOOKUP(A68,РАСЧЕТ!A:V,22,0)</f>
        <v>878.0839065778495</v>
      </c>
      <c r="F68" s="65">
        <f t="shared" si="1"/>
        <v>-1585.4860934221506</v>
      </c>
    </row>
    <row r="69" spans="1:6" ht="14.25">
      <c r="A69" s="166" t="s">
        <v>131</v>
      </c>
      <c r="B69" s="167" t="s">
        <v>929</v>
      </c>
      <c r="C69" s="168">
        <v>3241.35</v>
      </c>
      <c r="D69" s="167" t="s">
        <v>862</v>
      </c>
      <c r="E69">
        <f>VLOOKUP(A69,РАСЧЕТ!A:V,22,0)</f>
        <v>1155.3037501953274</v>
      </c>
      <c r="F69" s="65">
        <f t="shared" si="1"/>
        <v>-2086.0462498046727</v>
      </c>
    </row>
    <row r="70" spans="1:6" ht="14.25">
      <c r="A70" s="166" t="s">
        <v>133</v>
      </c>
      <c r="B70" s="167" t="s">
        <v>930</v>
      </c>
      <c r="C70" s="168">
        <v>1652.31</v>
      </c>
      <c r="D70" s="167" t="s">
        <v>862</v>
      </c>
      <c r="E70">
        <f>VLOOKUP(A70,РАСЧЕТ!A:V,22,0)</f>
        <v>588.9263663452646</v>
      </c>
      <c r="F70" s="65">
        <f t="shared" si="1"/>
        <v>-1063.3836336547354</v>
      </c>
    </row>
    <row r="71" spans="1:6" ht="14.25">
      <c r="A71" s="166" t="s">
        <v>674</v>
      </c>
      <c r="B71" s="167" t="s">
        <v>931</v>
      </c>
      <c r="C71" s="168">
        <v>1652.31</v>
      </c>
      <c r="D71" s="167" t="s">
        <v>862</v>
      </c>
      <c r="E71">
        <f>VLOOKUP(A71,РАСЧЕТ!A:V,22,0)</f>
        <v>588.9263663452646</v>
      </c>
      <c r="F71" s="65">
        <f t="shared" si="1"/>
        <v>-1063.3836336547354</v>
      </c>
    </row>
    <row r="72" spans="1:6" ht="14.25">
      <c r="A72" s="166" t="s">
        <v>198</v>
      </c>
      <c r="B72" s="167" t="s">
        <v>932</v>
      </c>
      <c r="C72" s="168">
        <v>2463.57</v>
      </c>
      <c r="D72" s="167" t="s">
        <v>862</v>
      </c>
      <c r="E72">
        <f>VLOOKUP(A72,РАСЧЕТ!A:V,22,0)</f>
        <v>878.0839065778495</v>
      </c>
      <c r="F72" s="65">
        <f t="shared" si="1"/>
        <v>-1585.4860934221506</v>
      </c>
    </row>
    <row r="73" spans="1:6" ht="14.25">
      <c r="A73" s="166" t="s">
        <v>282</v>
      </c>
      <c r="B73" s="167" t="s">
        <v>933</v>
      </c>
      <c r="C73" s="168">
        <v>3241.35</v>
      </c>
      <c r="D73" s="167" t="s">
        <v>862</v>
      </c>
      <c r="E73">
        <f>VLOOKUP(A73,РАСЧЕТ!A:V,22,0)</f>
        <v>1155.3037501953274</v>
      </c>
      <c r="F73" s="65">
        <f t="shared" si="1"/>
        <v>-2086.0462498046727</v>
      </c>
    </row>
    <row r="74" spans="1:6" ht="14.25">
      <c r="A74" s="166" t="s">
        <v>116</v>
      </c>
      <c r="B74" s="167" t="s">
        <v>934</v>
      </c>
      <c r="C74" s="168">
        <v>1652.31</v>
      </c>
      <c r="D74" s="167" t="s">
        <v>862</v>
      </c>
      <c r="E74">
        <f>VLOOKUP(A74,РАСЧЕТ!A:V,22,0)</f>
        <v>588.9263663452646</v>
      </c>
      <c r="F74" s="65">
        <f t="shared" si="1"/>
        <v>-1063.3836336547354</v>
      </c>
    </row>
    <row r="75" spans="1:6" ht="14.25">
      <c r="A75" s="166" t="s">
        <v>296</v>
      </c>
      <c r="B75" s="167" t="s">
        <v>935</v>
      </c>
      <c r="C75" s="168">
        <v>1652.31</v>
      </c>
      <c r="D75" s="167" t="s">
        <v>862</v>
      </c>
      <c r="E75">
        <f>VLOOKUP(A75,РАСЧЕТ!A:V,22,0)</f>
        <v>588.9263663452646</v>
      </c>
      <c r="F75" s="65">
        <f t="shared" si="1"/>
        <v>-1063.3836336547354</v>
      </c>
    </row>
    <row r="76" spans="1:6" ht="14.25">
      <c r="A76" s="166" t="s">
        <v>300</v>
      </c>
      <c r="B76" s="167" t="s">
        <v>936</v>
      </c>
      <c r="C76" s="168">
        <v>2463.57</v>
      </c>
      <c r="D76" s="167" t="s">
        <v>862</v>
      </c>
      <c r="E76">
        <f>VLOOKUP(A76,РАСЧЕТ!A:V,22,0)</f>
        <v>878.0839065778495</v>
      </c>
      <c r="F76" s="65">
        <f t="shared" si="1"/>
        <v>-1585.4860934221506</v>
      </c>
    </row>
    <row r="77" spans="1:6" ht="14.25">
      <c r="A77" s="166" t="s">
        <v>302</v>
      </c>
      <c r="B77" s="167" t="s">
        <v>937</v>
      </c>
      <c r="C77" s="168">
        <v>2463.57</v>
      </c>
      <c r="D77" s="167" t="s">
        <v>862</v>
      </c>
      <c r="E77">
        <f>VLOOKUP(A77,РАСЧЕТ!A:V,22,0)</f>
        <v>878.0839065778495</v>
      </c>
      <c r="F77" s="65">
        <f t="shared" si="1"/>
        <v>-1585.4860934221506</v>
      </c>
    </row>
    <row r="78" spans="1:6" ht="14.25">
      <c r="A78" s="166" t="s">
        <v>304</v>
      </c>
      <c r="B78" s="167" t="s">
        <v>938</v>
      </c>
      <c r="C78" s="168">
        <v>1652.31</v>
      </c>
      <c r="D78" s="167" t="s">
        <v>862</v>
      </c>
      <c r="E78">
        <f>VLOOKUP(A78,РАСЧЕТ!A:V,22,0)</f>
        <v>588.9263663452646</v>
      </c>
      <c r="F78" s="65">
        <f t="shared" si="1"/>
        <v>-1063.3836336547354</v>
      </c>
    </row>
    <row r="79" spans="1:6" ht="14.25">
      <c r="A79" s="166" t="s">
        <v>306</v>
      </c>
      <c r="B79" s="167" t="s">
        <v>939</v>
      </c>
      <c r="C79" s="168">
        <v>2604.99</v>
      </c>
      <c r="D79" s="167" t="s">
        <v>862</v>
      </c>
      <c r="E79">
        <f>VLOOKUP(A79,РАСЧЕТ!A:V,22,0)</f>
        <v>928.4875145082999</v>
      </c>
      <c r="F79" s="65">
        <f t="shared" si="1"/>
        <v>-1676.5024854916999</v>
      </c>
    </row>
    <row r="80" spans="1:6" ht="14.25">
      <c r="A80" s="166" t="s">
        <v>310</v>
      </c>
      <c r="B80" s="167" t="s">
        <v>940</v>
      </c>
      <c r="C80" s="168">
        <v>2463.57</v>
      </c>
      <c r="D80" s="167" t="s">
        <v>862</v>
      </c>
      <c r="E80">
        <f>VLOOKUP(A80,РАСЧЕТ!A:V,22,0)</f>
        <v>878.0839065778495</v>
      </c>
      <c r="F80" s="65">
        <f t="shared" si="1"/>
        <v>-1585.4860934221506</v>
      </c>
    </row>
    <row r="81" spans="1:6" ht="14.25">
      <c r="A81" s="166" t="s">
        <v>312</v>
      </c>
      <c r="B81" s="167" t="s">
        <v>941</v>
      </c>
      <c r="C81" s="168">
        <v>1652.31</v>
      </c>
      <c r="D81" s="167" t="s">
        <v>862</v>
      </c>
      <c r="E81">
        <f>VLOOKUP(A81,РАСЧЕТ!A:V,22,0)</f>
        <v>588.9263663452646</v>
      </c>
      <c r="F81" s="65">
        <f t="shared" si="1"/>
        <v>-1063.3836336547354</v>
      </c>
    </row>
    <row r="82" spans="1:6" ht="14.25">
      <c r="A82" s="166" t="s">
        <v>184</v>
      </c>
      <c r="B82" s="167" t="s">
        <v>942</v>
      </c>
      <c r="C82" s="168">
        <v>1652.31</v>
      </c>
      <c r="D82" s="167" t="s">
        <v>862</v>
      </c>
      <c r="E82">
        <f>VLOOKUP(A82,РАСЧЕТ!A:V,22,0)</f>
        <v>588.9263663452646</v>
      </c>
      <c r="F82" s="65">
        <f t="shared" si="1"/>
        <v>-1063.3836336547354</v>
      </c>
    </row>
    <row r="83" spans="1:6" ht="14.25">
      <c r="A83" s="166" t="s">
        <v>265</v>
      </c>
      <c r="B83" s="167" t="s">
        <v>943</v>
      </c>
      <c r="C83" s="168">
        <v>2463.57</v>
      </c>
      <c r="D83" s="167" t="s">
        <v>862</v>
      </c>
      <c r="E83">
        <f>VLOOKUP(A83,РАСЧЕТ!A:V,22,0)</f>
        <v>878.0839065778495</v>
      </c>
      <c r="F83" s="65">
        <f t="shared" si="1"/>
        <v>-1585.4860934221506</v>
      </c>
    </row>
    <row r="84" spans="1:6" ht="14.25">
      <c r="A84" s="166" t="s">
        <v>270</v>
      </c>
      <c r="B84" s="167" t="s">
        <v>944</v>
      </c>
      <c r="C84" s="168">
        <v>2463.57</v>
      </c>
      <c r="D84" s="167" t="s">
        <v>862</v>
      </c>
      <c r="E84">
        <f>VLOOKUP(A84,РАСЧЕТ!A:V,22,0)</f>
        <v>878.0839065778495</v>
      </c>
      <c r="F84" s="65">
        <f t="shared" si="1"/>
        <v>-1585.4860934221506</v>
      </c>
    </row>
    <row r="85" spans="1:6" ht="14.25">
      <c r="A85" s="166" t="s">
        <v>272</v>
      </c>
      <c r="B85" s="167" t="s">
        <v>945</v>
      </c>
      <c r="C85" s="168">
        <v>1652.31</v>
      </c>
      <c r="D85" s="167" t="s">
        <v>862</v>
      </c>
      <c r="E85">
        <f>VLOOKUP(A85,РАСЧЕТ!A:V,22,0)</f>
        <v>588.9263663452646</v>
      </c>
      <c r="F85" s="65">
        <f t="shared" si="1"/>
        <v>-1063.3836336547354</v>
      </c>
    </row>
    <row r="86" spans="1:6" ht="14.25">
      <c r="A86" s="166" t="s">
        <v>278</v>
      </c>
      <c r="B86" s="167" t="s">
        <v>946</v>
      </c>
      <c r="C86" s="168">
        <v>1652.31</v>
      </c>
      <c r="D86" s="167" t="s">
        <v>862</v>
      </c>
      <c r="E86">
        <f>VLOOKUP(A86,РАСЧЕТ!A:V,22,0)</f>
        <v>588.9263663452646</v>
      </c>
      <c r="F86" s="65">
        <f t="shared" si="1"/>
        <v>-1063.3836336547354</v>
      </c>
    </row>
    <row r="87" spans="1:6" ht="14.25">
      <c r="A87" s="166" t="s">
        <v>288</v>
      </c>
      <c r="B87" s="167" t="s">
        <v>947</v>
      </c>
      <c r="C87" s="168">
        <v>2463.57</v>
      </c>
      <c r="D87" s="167" t="s">
        <v>862</v>
      </c>
      <c r="E87">
        <f>VLOOKUP(A87,РАСЧЕТ!A:V,22,0)</f>
        <v>878.0839065778495</v>
      </c>
      <c r="F87" s="65">
        <f t="shared" si="1"/>
        <v>-1585.4860934221506</v>
      </c>
    </row>
    <row r="88" spans="1:6" ht="14.25">
      <c r="A88" s="166" t="s">
        <v>292</v>
      </c>
      <c r="B88" s="167" t="s">
        <v>948</v>
      </c>
      <c r="C88" s="168">
        <v>2463.57</v>
      </c>
      <c r="D88" s="167" t="s">
        <v>862</v>
      </c>
      <c r="E88">
        <f>VLOOKUP(A88,РАСЧЕТ!A:V,22,0)</f>
        <v>878.0839065778495</v>
      </c>
      <c r="F88" s="65">
        <f t="shared" si="1"/>
        <v>-1585.4860934221506</v>
      </c>
    </row>
    <row r="89" spans="1:6" ht="14.25">
      <c r="A89" s="166" t="s">
        <v>294</v>
      </c>
      <c r="B89" s="167" t="s">
        <v>949</v>
      </c>
      <c r="C89" s="168">
        <v>1652.31</v>
      </c>
      <c r="D89" s="167" t="s">
        <v>862</v>
      </c>
      <c r="E89">
        <f>VLOOKUP(A89,РАСЧЕТ!A:V,22,0)</f>
        <v>588.9263663452646</v>
      </c>
      <c r="F89" s="65">
        <f t="shared" si="1"/>
        <v>-1063.3836336547354</v>
      </c>
    </row>
    <row r="90" spans="1:6" ht="14.25">
      <c r="A90" s="166" t="s">
        <v>308</v>
      </c>
      <c r="B90" s="167" t="s">
        <v>950</v>
      </c>
      <c r="C90" s="168">
        <v>1652.31</v>
      </c>
      <c r="D90" s="167" t="s">
        <v>862</v>
      </c>
      <c r="E90">
        <f>VLOOKUP(A90,РАСЧЕТ!A:V,22,0)</f>
        <v>588.9263663452646</v>
      </c>
      <c r="F90" s="65">
        <f t="shared" si="1"/>
        <v>-1063.3836336547354</v>
      </c>
    </row>
    <row r="91" spans="1:6" ht="14.25">
      <c r="A91" s="166" t="s">
        <v>314</v>
      </c>
      <c r="B91" s="167" t="s">
        <v>951</v>
      </c>
      <c r="C91" s="168">
        <v>2463.57</v>
      </c>
      <c r="D91" s="167" t="s">
        <v>862</v>
      </c>
      <c r="E91">
        <f>VLOOKUP(A91,РАСЧЕТ!A:V,22,0)</f>
        <v>229.4377888028238</v>
      </c>
      <c r="F91" s="65">
        <f t="shared" si="1"/>
        <v>-2234.1322111971763</v>
      </c>
    </row>
    <row r="92" spans="1:6" ht="14.25">
      <c r="A92" s="166" t="s">
        <v>158</v>
      </c>
      <c r="B92" s="167" t="s">
        <v>952</v>
      </c>
      <c r="C92" s="168">
        <v>2463.57</v>
      </c>
      <c r="D92" s="167" t="s">
        <v>862</v>
      </c>
      <c r="E92">
        <f>VLOOKUP(A92,РАСЧЕТ!A:V,22,0)</f>
        <v>1608.5724556039697</v>
      </c>
      <c r="F92" s="65">
        <f t="shared" si="1"/>
        <v>-854.9975443960304</v>
      </c>
    </row>
    <row r="93" spans="1:6" ht="14.25">
      <c r="A93" s="166" t="s">
        <v>182</v>
      </c>
      <c r="B93" s="167" t="s">
        <v>953</v>
      </c>
      <c r="C93" s="168">
        <v>1652.31</v>
      </c>
      <c r="D93" s="167" t="s">
        <v>862</v>
      </c>
      <c r="E93">
        <f>VLOOKUP(A93,РАСЧЕТ!A:V,22,0)</f>
        <v>981.501832966015</v>
      </c>
      <c r="F93" s="65">
        <f t="shared" si="1"/>
        <v>-670.808167033985</v>
      </c>
    </row>
    <row r="94" spans="1:6" ht="14.25">
      <c r="A94" s="166" t="s">
        <v>247</v>
      </c>
      <c r="B94" s="167" t="s">
        <v>954</v>
      </c>
      <c r="C94" s="168">
        <v>1652.31</v>
      </c>
      <c r="D94" s="167" t="s">
        <v>862</v>
      </c>
      <c r="E94">
        <f>VLOOKUP(A94,РАСЧЕТ!A:V,22,0)</f>
        <v>483.19542726815155</v>
      </c>
      <c r="F94" s="65">
        <f t="shared" si="1"/>
        <v>-1169.1145727318485</v>
      </c>
    </row>
    <row r="95" spans="1:6" ht="14.25">
      <c r="A95" s="166" t="s">
        <v>249</v>
      </c>
      <c r="B95" s="167" t="s">
        <v>955</v>
      </c>
      <c r="C95" s="168">
        <v>2463.57</v>
      </c>
      <c r="D95" s="167" t="s">
        <v>862</v>
      </c>
      <c r="E95">
        <f>VLOOKUP(A95,РАСЧЕТ!A:V,22,0)</f>
        <v>1369.9697141134623</v>
      </c>
      <c r="F95" s="65">
        <f t="shared" si="1"/>
        <v>-1093.600285886538</v>
      </c>
    </row>
    <row r="96" spans="1:6" ht="14.25">
      <c r="A96" s="166" t="s">
        <v>253</v>
      </c>
      <c r="B96" s="167" t="s">
        <v>956</v>
      </c>
      <c r="C96" s="168">
        <v>2463.57</v>
      </c>
      <c r="D96" s="167" t="s">
        <v>862</v>
      </c>
      <c r="E96">
        <f>VLOOKUP(A96,РАСЧЕТ!A:V,22,0)</f>
        <v>878.0839065778495</v>
      </c>
      <c r="F96" s="65">
        <f t="shared" si="1"/>
        <v>-1585.4860934221506</v>
      </c>
    </row>
    <row r="97" spans="1:6" ht="14.25">
      <c r="A97" s="166" t="s">
        <v>257</v>
      </c>
      <c r="B97" s="167" t="s">
        <v>957</v>
      </c>
      <c r="C97" s="168">
        <v>1652.31</v>
      </c>
      <c r="D97" s="167" t="s">
        <v>862</v>
      </c>
      <c r="E97">
        <f>VLOOKUP(A97,РАСЧЕТ!A:V,22,0)</f>
        <v>588.9263663452646</v>
      </c>
      <c r="F97" s="65">
        <f t="shared" si="1"/>
        <v>-1063.3836336547354</v>
      </c>
    </row>
    <row r="98" spans="1:6" ht="14.25">
      <c r="A98" s="166" t="s">
        <v>672</v>
      </c>
      <c r="B98" s="167" t="s">
        <v>958</v>
      </c>
      <c r="C98" s="168">
        <v>1652.31</v>
      </c>
      <c r="D98" s="167" t="s">
        <v>862</v>
      </c>
      <c r="E98">
        <f>VLOOKUP(A98,РАСЧЕТ!A:V,22,0)</f>
        <v>588.9263663452646</v>
      </c>
      <c r="F98" s="65">
        <f t="shared" si="1"/>
        <v>-1063.3836336547354</v>
      </c>
    </row>
    <row r="99" spans="1:6" ht="14.25">
      <c r="A99" s="166" t="s">
        <v>280</v>
      </c>
      <c r="B99" s="167" t="s">
        <v>959</v>
      </c>
      <c r="C99" s="168">
        <v>2463.57</v>
      </c>
      <c r="D99" s="167" t="s">
        <v>862</v>
      </c>
      <c r="E99">
        <f>VLOOKUP(A99,РАСЧЕТ!A:V,22,0)</f>
        <v>878.0839065778495</v>
      </c>
      <c r="F99" s="65">
        <f t="shared" si="1"/>
        <v>-1585.4860934221506</v>
      </c>
    </row>
    <row r="100" spans="1:6" ht="14.25">
      <c r="A100" s="166" t="s">
        <v>286</v>
      </c>
      <c r="B100" s="167" t="s">
        <v>960</v>
      </c>
      <c r="C100" s="168">
        <v>2463.57</v>
      </c>
      <c r="D100" s="167" t="s">
        <v>862</v>
      </c>
      <c r="E100">
        <f>VLOOKUP(A100,РАСЧЕТ!A:V,22,0)</f>
        <v>878.0839065778495</v>
      </c>
      <c r="F100" s="65">
        <f t="shared" si="1"/>
        <v>-1585.4860934221506</v>
      </c>
    </row>
    <row r="101" spans="1:6" ht="14.25">
      <c r="A101" s="166" t="s">
        <v>290</v>
      </c>
      <c r="B101" s="167" t="s">
        <v>961</v>
      </c>
      <c r="C101" s="168">
        <v>1652.31</v>
      </c>
      <c r="D101" s="167" t="s">
        <v>862</v>
      </c>
      <c r="E101">
        <f>VLOOKUP(A101,РАСЧЕТ!A:V,22,0)</f>
        <v>491.14885198450054</v>
      </c>
      <c r="F101" s="65">
        <f t="shared" si="1"/>
        <v>-1161.1611480154993</v>
      </c>
    </row>
    <row r="102" spans="1:6" ht="14.25">
      <c r="A102" s="166" t="s">
        <v>110</v>
      </c>
      <c r="B102" s="167" t="s">
        <v>962</v>
      </c>
      <c r="C102" s="168">
        <v>1652.31</v>
      </c>
      <c r="D102" s="167" t="s">
        <v>862</v>
      </c>
      <c r="E102">
        <f>VLOOKUP(A102,РАСЧЕТ!A:V,22,0)</f>
        <v>588.9263663452646</v>
      </c>
      <c r="F102" s="65">
        <f t="shared" si="1"/>
        <v>-1063.3836336547354</v>
      </c>
    </row>
    <row r="103" spans="1:6" ht="14.25">
      <c r="A103" s="166" t="s">
        <v>64</v>
      </c>
      <c r="B103" s="167" t="s">
        <v>963</v>
      </c>
      <c r="C103" s="168">
        <v>2463.57</v>
      </c>
      <c r="D103" s="167" t="s">
        <v>862</v>
      </c>
      <c r="E103">
        <f>VLOOKUP(A103,РАСЧЕТ!A:V,22,0)</f>
        <v>878.0839065778495</v>
      </c>
      <c r="F103" s="65">
        <f t="shared" si="1"/>
        <v>-1585.4860934221506</v>
      </c>
    </row>
    <row r="104" spans="1:6" ht="14.25">
      <c r="A104" s="166" t="s">
        <v>140</v>
      </c>
      <c r="B104" s="167" t="s">
        <v>964</v>
      </c>
      <c r="C104" s="168">
        <v>2463.57</v>
      </c>
      <c r="D104" s="167" t="s">
        <v>862</v>
      </c>
      <c r="E104">
        <f>VLOOKUP(A104,РАСЧЕТ!A:V,22,0)</f>
        <v>878.0839065778495</v>
      </c>
      <c r="F104" s="65">
        <f t="shared" si="1"/>
        <v>-1585.4860934221506</v>
      </c>
    </row>
    <row r="105" spans="1:6" ht="14.25">
      <c r="A105" s="166" t="s">
        <v>142</v>
      </c>
      <c r="B105" s="167" t="s">
        <v>965</v>
      </c>
      <c r="C105" s="168">
        <v>1652.31</v>
      </c>
      <c r="D105" s="167" t="s">
        <v>862</v>
      </c>
      <c r="E105">
        <f>VLOOKUP(A105,РАСЧЕТ!A:V,22,0)</f>
        <v>588.9263663452646</v>
      </c>
      <c r="F105" s="65">
        <f t="shared" si="1"/>
        <v>-1063.3836336547354</v>
      </c>
    </row>
    <row r="106" spans="1:6" ht="14.25">
      <c r="A106" s="166" t="s">
        <v>146</v>
      </c>
      <c r="B106" s="167" t="s">
        <v>966</v>
      </c>
      <c r="C106" s="168">
        <v>1652.31</v>
      </c>
      <c r="D106" s="167" t="s">
        <v>862</v>
      </c>
      <c r="E106">
        <f>VLOOKUP(A106,РАСЧЕТ!A:V,22,0)</f>
        <v>588.9263663452646</v>
      </c>
      <c r="F106" s="65">
        <f t="shared" si="1"/>
        <v>-1063.3836336547354</v>
      </c>
    </row>
    <row r="107" spans="1:6" ht="14.25">
      <c r="A107" s="166" t="s">
        <v>148</v>
      </c>
      <c r="B107" s="167" t="s">
        <v>967</v>
      </c>
      <c r="C107" s="168">
        <v>2463.57</v>
      </c>
      <c r="D107" s="167" t="s">
        <v>862</v>
      </c>
      <c r="E107">
        <f>VLOOKUP(A107,РАСЧЕТ!A:V,22,0)</f>
        <v>878.0839065778495</v>
      </c>
      <c r="F107" s="65">
        <f t="shared" si="1"/>
        <v>-1585.4860934221506</v>
      </c>
    </row>
    <row r="108" spans="1:6" ht="14.25">
      <c r="A108" s="166" t="s">
        <v>93</v>
      </c>
      <c r="B108" s="167" t="s">
        <v>968</v>
      </c>
      <c r="C108" s="168">
        <v>2463.57</v>
      </c>
      <c r="D108" s="167" t="s">
        <v>862</v>
      </c>
      <c r="E108">
        <f>VLOOKUP(A108,РАСЧЕТ!A:V,22,0)</f>
        <v>878.0839065778495</v>
      </c>
      <c r="F108" s="65">
        <f t="shared" si="1"/>
        <v>-1585.4860934221506</v>
      </c>
    </row>
    <row r="109" spans="1:6" ht="14.25">
      <c r="A109" s="166" t="s">
        <v>125</v>
      </c>
      <c r="B109" s="167" t="s">
        <v>969</v>
      </c>
      <c r="C109" s="168">
        <v>1652.31</v>
      </c>
      <c r="D109" s="167" t="s">
        <v>862</v>
      </c>
      <c r="E109">
        <f>VLOOKUP(A109,РАСЧЕТ!A:V,22,0)</f>
        <v>588.9263663452646</v>
      </c>
      <c r="F109" s="65">
        <f t="shared" si="1"/>
        <v>-1063.3836336547354</v>
      </c>
    </row>
    <row r="110" spans="1:6" ht="14.25">
      <c r="A110" s="166" t="s">
        <v>446</v>
      </c>
      <c r="B110" s="167" t="s">
        <v>970</v>
      </c>
      <c r="C110" s="168">
        <v>1652.31</v>
      </c>
      <c r="D110" s="167" t="s">
        <v>862</v>
      </c>
      <c r="E110">
        <f>VLOOKUP(A110,РАСЧЕТ!A:V,22,0)</f>
        <v>588.9263663452646</v>
      </c>
      <c r="F110" s="65">
        <f t="shared" si="1"/>
        <v>-1063.3836336547354</v>
      </c>
    </row>
    <row r="111" spans="1:6" ht="14.25">
      <c r="A111" s="166" t="s">
        <v>102</v>
      </c>
      <c r="B111" s="167" t="s">
        <v>971</v>
      </c>
      <c r="C111" s="168">
        <v>2463.57</v>
      </c>
      <c r="D111" s="167" t="s">
        <v>862</v>
      </c>
      <c r="E111">
        <f>VLOOKUP(A111,РАСЧЕТ!A:V,22,0)</f>
        <v>1823.9100771759022</v>
      </c>
      <c r="F111" s="65">
        <f t="shared" si="1"/>
        <v>-639.659922824098</v>
      </c>
    </row>
    <row r="112" spans="1:6" ht="14.25">
      <c r="A112" s="166" t="s">
        <v>444</v>
      </c>
      <c r="B112" s="167" t="s">
        <v>972</v>
      </c>
      <c r="C112" s="168">
        <v>2463.57</v>
      </c>
      <c r="D112" s="167" t="s">
        <v>862</v>
      </c>
      <c r="E112">
        <f>VLOOKUP(A112,РАСЧЕТ!A:V,22,0)</f>
        <v>878.0839065778495</v>
      </c>
      <c r="F112" s="65">
        <f t="shared" si="1"/>
        <v>-1585.4860934221506</v>
      </c>
    </row>
    <row r="113" spans="1:6" ht="14.25">
      <c r="A113" s="166" t="s">
        <v>675</v>
      </c>
      <c r="B113" s="167" t="s">
        <v>973</v>
      </c>
      <c r="C113" s="168">
        <v>1652.31</v>
      </c>
      <c r="D113" s="167" t="s">
        <v>862</v>
      </c>
      <c r="E113">
        <f>VLOOKUP(A113,РАСЧЕТ!A:V,22,0)</f>
        <v>799.7092680208668</v>
      </c>
      <c r="F113" s="65">
        <f t="shared" si="1"/>
        <v>-852.6007319791331</v>
      </c>
    </row>
    <row r="114" spans="1:6" ht="14.25">
      <c r="A114" s="166" t="s">
        <v>324</v>
      </c>
      <c r="B114" s="167" t="s">
        <v>974</v>
      </c>
      <c r="C114" s="168">
        <v>1652.31</v>
      </c>
      <c r="D114" s="167" t="s">
        <v>862</v>
      </c>
      <c r="E114">
        <f>VLOOKUP(A114,РАСЧЕТ!A:V,22,0)</f>
        <v>588.9263663452646</v>
      </c>
      <c r="F114" s="65">
        <f t="shared" si="1"/>
        <v>-1063.3836336547354</v>
      </c>
    </row>
    <row r="115" spans="1:6" ht="14.25">
      <c r="A115" s="166" t="s">
        <v>326</v>
      </c>
      <c r="B115" s="167" t="s">
        <v>975</v>
      </c>
      <c r="C115" s="168">
        <v>2463.57</v>
      </c>
      <c r="D115" s="167" t="s">
        <v>862</v>
      </c>
      <c r="E115">
        <f>VLOOKUP(A115,РАСЧЕТ!A:V,22,0)</f>
        <v>878.0839065778495</v>
      </c>
      <c r="F115" s="65">
        <f t="shared" si="1"/>
        <v>-1585.4860934221506</v>
      </c>
    </row>
    <row r="116" spans="1:6" ht="14.25">
      <c r="A116" s="166" t="s">
        <v>100</v>
      </c>
      <c r="B116" s="167" t="s">
        <v>976</v>
      </c>
      <c r="C116" s="168">
        <v>2463.57</v>
      </c>
      <c r="D116" s="167" t="s">
        <v>862</v>
      </c>
      <c r="E116">
        <f>VLOOKUP(A116,РАСЧЕТ!A:V,22,0)</f>
        <v>878.0839065778495</v>
      </c>
      <c r="F116" s="65">
        <f t="shared" si="1"/>
        <v>-1585.4860934221506</v>
      </c>
    </row>
    <row r="117" spans="1:6" ht="14.25">
      <c r="A117" s="166" t="s">
        <v>670</v>
      </c>
      <c r="B117" s="167" t="s">
        <v>977</v>
      </c>
      <c r="C117" s="168">
        <v>1652.3</v>
      </c>
      <c r="D117" s="167" t="s">
        <v>862</v>
      </c>
      <c r="E117">
        <f>VLOOKUP(A117,РАСЧЕТ!A:V,22,0)</f>
        <v>358.2130388683616</v>
      </c>
      <c r="F117" s="65">
        <f t="shared" si="1"/>
        <v>-1294.0869611316384</v>
      </c>
    </row>
    <row r="118" spans="1:6" ht="14.25">
      <c r="A118" s="166" t="s">
        <v>329</v>
      </c>
      <c r="B118" s="167" t="s">
        <v>978</v>
      </c>
      <c r="C118" s="168">
        <v>1652.31</v>
      </c>
      <c r="D118" s="167" t="s">
        <v>862</v>
      </c>
      <c r="E118">
        <f>VLOOKUP(A118,РАСЧЕТ!A:V,22,0)</f>
        <v>90.93468445495705</v>
      </c>
      <c r="F118" s="65">
        <f t="shared" si="1"/>
        <v>-1561.375315545043</v>
      </c>
    </row>
    <row r="119" spans="1:6" ht="14.25">
      <c r="A119" s="166" t="s">
        <v>333</v>
      </c>
      <c r="B119" s="167" t="s">
        <v>979</v>
      </c>
      <c r="C119" s="168">
        <v>2463.57</v>
      </c>
      <c r="D119" s="167" t="s">
        <v>862</v>
      </c>
      <c r="E119">
        <f>VLOOKUP(A119,РАСЧЕТ!A:V,22,0)</f>
        <v>878.0839065778495</v>
      </c>
      <c r="F119" s="65">
        <f t="shared" si="1"/>
        <v>-1585.4860934221506</v>
      </c>
    </row>
    <row r="120" spans="1:6" ht="14.25">
      <c r="A120" s="166" t="s">
        <v>673</v>
      </c>
      <c r="B120" s="167" t="s">
        <v>980</v>
      </c>
      <c r="C120" s="168">
        <v>2463.57</v>
      </c>
      <c r="D120" s="167" t="s">
        <v>862</v>
      </c>
      <c r="E120">
        <f>VLOOKUP(A120,РАСЧЕТ!A:V,22,0)</f>
        <v>878.0839065778495</v>
      </c>
      <c r="F120" s="65">
        <f t="shared" si="1"/>
        <v>-1585.4860934221506</v>
      </c>
    </row>
    <row r="121" spans="1:6" ht="14.25">
      <c r="A121" s="166" t="s">
        <v>96</v>
      </c>
      <c r="B121" s="167" t="s">
        <v>981</v>
      </c>
      <c r="C121" s="168">
        <v>1652.31</v>
      </c>
      <c r="D121" s="167" t="s">
        <v>862</v>
      </c>
      <c r="E121">
        <f>VLOOKUP(A121,РАСЧЕТ!A:V,22,0)</f>
        <v>588.9263663452646</v>
      </c>
      <c r="F121" s="65">
        <f t="shared" si="1"/>
        <v>-1063.3836336547354</v>
      </c>
    </row>
    <row r="122" spans="1:6" ht="14.25">
      <c r="A122" s="166" t="s">
        <v>87</v>
      </c>
      <c r="B122" s="167" t="s">
        <v>982</v>
      </c>
      <c r="C122" s="168">
        <v>1652.31</v>
      </c>
      <c r="D122" s="167" t="s">
        <v>862</v>
      </c>
      <c r="E122">
        <f>VLOOKUP(A122,РАСЧЕТ!A:V,22,0)</f>
        <v>588.9263663452646</v>
      </c>
      <c r="F122" s="65">
        <f t="shared" si="1"/>
        <v>-1063.3836336547354</v>
      </c>
    </row>
    <row r="123" spans="1:6" ht="14.25">
      <c r="A123" s="166" t="s">
        <v>86</v>
      </c>
      <c r="B123" s="167" t="s">
        <v>983</v>
      </c>
      <c r="C123" s="168">
        <v>2463.57</v>
      </c>
      <c r="D123" s="167" t="s">
        <v>862</v>
      </c>
      <c r="E123">
        <f>VLOOKUP(A123,РАСЧЕТ!A:V,22,0)</f>
        <v>878.0839065778495</v>
      </c>
      <c r="F123" s="65">
        <f t="shared" si="1"/>
        <v>-1585.4860934221506</v>
      </c>
    </row>
    <row r="124" spans="1:6" ht="14.25">
      <c r="A124" s="166" t="s">
        <v>341</v>
      </c>
      <c r="B124" s="167" t="s">
        <v>984</v>
      </c>
      <c r="C124" s="168">
        <v>2463.57</v>
      </c>
      <c r="D124" s="167" t="s">
        <v>862</v>
      </c>
      <c r="E124">
        <f>VLOOKUP(A124,РАСЧЕТ!A:V,22,0)</f>
        <v>878.0839065778495</v>
      </c>
      <c r="F124" s="65">
        <f t="shared" si="1"/>
        <v>-1585.4860934221506</v>
      </c>
    </row>
    <row r="125" spans="1:6" ht="14.25">
      <c r="A125" s="166" t="s">
        <v>76</v>
      </c>
      <c r="B125" s="167" t="s">
        <v>985</v>
      </c>
      <c r="C125" s="168">
        <v>1652.31</v>
      </c>
      <c r="D125" s="167" t="s">
        <v>862</v>
      </c>
      <c r="E125">
        <f>VLOOKUP(A125,РАСЧЕТ!A:V,22,0)</f>
        <v>576.796956242885</v>
      </c>
      <c r="F125" s="65">
        <f t="shared" si="1"/>
        <v>-1075.513043757115</v>
      </c>
    </row>
    <row r="126" spans="1:6" ht="14.25">
      <c r="A126" s="166" t="s">
        <v>77</v>
      </c>
      <c r="B126" s="167" t="s">
        <v>986</v>
      </c>
      <c r="C126" s="168">
        <v>1652.31</v>
      </c>
      <c r="D126" s="167" t="s">
        <v>862</v>
      </c>
      <c r="E126">
        <f>VLOOKUP(A126,РАСЧЕТ!A:V,22,0)</f>
        <v>615.2114565735562</v>
      </c>
      <c r="F126" s="65">
        <f t="shared" si="1"/>
        <v>-1037.0985434264437</v>
      </c>
    </row>
    <row r="127" spans="1:6" ht="14.25">
      <c r="A127" s="166" t="s">
        <v>353</v>
      </c>
      <c r="B127" s="167" t="s">
        <v>987</v>
      </c>
      <c r="C127" s="168">
        <v>2463.57</v>
      </c>
      <c r="D127" s="167" t="s">
        <v>862</v>
      </c>
      <c r="E127">
        <f>VLOOKUP(A127,РАСЧЕТ!A:V,22,0)</f>
        <v>878.0839065778495</v>
      </c>
      <c r="F127" s="65">
        <f t="shared" si="1"/>
        <v>-1585.4860934221506</v>
      </c>
    </row>
    <row r="128" spans="1:6" ht="14.25">
      <c r="A128" s="166" t="s">
        <v>355</v>
      </c>
      <c r="B128" s="167" t="s">
        <v>988</v>
      </c>
      <c r="C128" s="168">
        <v>2463.57</v>
      </c>
      <c r="D128" s="167" t="s">
        <v>862</v>
      </c>
      <c r="E128">
        <f>VLOOKUP(A128,РАСЧЕТ!A:V,22,0)</f>
        <v>878.0839065778495</v>
      </c>
      <c r="F128" s="65">
        <f t="shared" si="1"/>
        <v>-1585.4860934221506</v>
      </c>
    </row>
    <row r="129" spans="1:6" ht="14.25">
      <c r="A129" s="166" t="s">
        <v>359</v>
      </c>
      <c r="B129" s="167" t="s">
        <v>989</v>
      </c>
      <c r="C129" s="168">
        <v>1652.31</v>
      </c>
      <c r="D129" s="167" t="s">
        <v>862</v>
      </c>
      <c r="E129">
        <f>VLOOKUP(A129,РАСЧЕТ!A:V,22,0)</f>
        <v>588.9263663452646</v>
      </c>
      <c r="F129" s="65">
        <f t="shared" si="1"/>
        <v>-1063.3836336547354</v>
      </c>
    </row>
    <row r="130" spans="1:6" ht="14.25">
      <c r="A130" s="166" t="s">
        <v>363</v>
      </c>
      <c r="B130" s="167" t="s">
        <v>990</v>
      </c>
      <c r="C130" s="168">
        <v>1652.31</v>
      </c>
      <c r="D130" s="167" t="s">
        <v>862</v>
      </c>
      <c r="E130">
        <f>VLOOKUP(A130,РАСЧЕТ!A:V,22,0)</f>
        <v>1045.8866997174218</v>
      </c>
      <c r="F130" s="65">
        <f t="shared" si="1"/>
        <v>-606.4233002825781</v>
      </c>
    </row>
    <row r="131" spans="1:6" ht="14.25">
      <c r="A131" s="166" t="s">
        <v>97</v>
      </c>
      <c r="B131" s="167" t="s">
        <v>991</v>
      </c>
      <c r="C131" s="168">
        <v>2463.57</v>
      </c>
      <c r="D131" s="167" t="s">
        <v>862</v>
      </c>
      <c r="E131">
        <f>VLOOKUP(A131,РАСЧЕТ!A:V,22,0)</f>
        <v>878.0839065778495</v>
      </c>
      <c r="F131" s="65">
        <f aca="true" t="shared" si="2" ref="F131:F194">E131-C131</f>
        <v>-1585.4860934221506</v>
      </c>
    </row>
    <row r="132" spans="1:6" ht="14.25">
      <c r="A132" s="166" t="s">
        <v>318</v>
      </c>
      <c r="B132" s="167" t="s">
        <v>992</v>
      </c>
      <c r="C132" s="168">
        <v>2463.57</v>
      </c>
      <c r="D132" s="167" t="s">
        <v>862</v>
      </c>
      <c r="E132">
        <f>VLOOKUP(A132,РАСЧЕТ!A:V,22,0)</f>
        <v>514.5707701304823</v>
      </c>
      <c r="F132" s="65">
        <f t="shared" si="2"/>
        <v>-1948.9992298695179</v>
      </c>
    </row>
    <row r="133" spans="1:6" ht="14.25">
      <c r="A133" s="166" t="s">
        <v>373</v>
      </c>
      <c r="B133" s="167" t="s">
        <v>993</v>
      </c>
      <c r="C133" s="168">
        <v>1652.31</v>
      </c>
      <c r="D133" s="167" t="s">
        <v>862</v>
      </c>
      <c r="E133">
        <f>VLOOKUP(A133,РАСЧЕТ!A:V,22,0)</f>
        <v>62.80012083249372</v>
      </c>
      <c r="F133" s="65">
        <f t="shared" si="2"/>
        <v>-1589.5098791675061</v>
      </c>
    </row>
    <row r="134" spans="1:6" ht="14.25">
      <c r="A134" s="166" t="s">
        <v>104</v>
      </c>
      <c r="B134" s="167" t="s">
        <v>994</v>
      </c>
      <c r="C134" s="168">
        <v>1652.31</v>
      </c>
      <c r="D134" s="167" t="s">
        <v>862</v>
      </c>
      <c r="E134">
        <f>VLOOKUP(A134,РАСЧЕТ!A:V,22,0)</f>
        <v>463.1766031521674</v>
      </c>
      <c r="F134" s="65">
        <f t="shared" si="2"/>
        <v>-1189.1333968478325</v>
      </c>
    </row>
    <row r="135" spans="1:6" ht="14.25">
      <c r="A135" s="166" t="s">
        <v>105</v>
      </c>
      <c r="B135" s="167" t="s">
        <v>995</v>
      </c>
      <c r="C135" s="168">
        <v>2463.57</v>
      </c>
      <c r="D135" s="167" t="s">
        <v>862</v>
      </c>
      <c r="E135">
        <f>VLOOKUP(A135,РАСЧЕТ!A:V,22,0)</f>
        <v>637.9300106289771</v>
      </c>
      <c r="F135" s="65">
        <f t="shared" si="2"/>
        <v>-1825.6399893710231</v>
      </c>
    </row>
    <row r="136" spans="1:6" ht="14.25">
      <c r="A136" s="166" t="s">
        <v>379</v>
      </c>
      <c r="B136" s="167" t="s">
        <v>996</v>
      </c>
      <c r="C136" s="168">
        <v>2463.57</v>
      </c>
      <c r="D136" s="167" t="s">
        <v>862</v>
      </c>
      <c r="E136">
        <f>VLOOKUP(A136,РАСЧЕТ!A:V,22,0)</f>
        <v>433.41337506568436</v>
      </c>
      <c r="F136" s="65">
        <f t="shared" si="2"/>
        <v>-2030.156624934316</v>
      </c>
    </row>
    <row r="137" spans="1:6" ht="14.25">
      <c r="A137" s="166" t="s">
        <v>381</v>
      </c>
      <c r="B137" s="167" t="s">
        <v>997</v>
      </c>
      <c r="C137" s="168">
        <v>1652.31</v>
      </c>
      <c r="D137" s="167" t="s">
        <v>862</v>
      </c>
      <c r="E137">
        <f>VLOOKUP(A137,РАСЧЕТ!A:V,22,0)</f>
        <v>172.6331288201886</v>
      </c>
      <c r="F137" s="65">
        <f t="shared" si="2"/>
        <v>-1479.6768711798113</v>
      </c>
    </row>
    <row r="138" spans="1:6" ht="14.25">
      <c r="A138" s="166" t="s">
        <v>67</v>
      </c>
      <c r="B138" s="167" t="s">
        <v>998</v>
      </c>
      <c r="C138" s="168">
        <v>1652.31</v>
      </c>
      <c r="D138" s="167" t="s">
        <v>862</v>
      </c>
      <c r="E138">
        <f>VLOOKUP(A138,РАСЧЕТ!A:V,22,0)</f>
        <v>74.70320544199765</v>
      </c>
      <c r="F138" s="65">
        <f t="shared" si="2"/>
        <v>-1577.6067945580023</v>
      </c>
    </row>
    <row r="139" spans="1:6" ht="14.25">
      <c r="A139" s="166" t="s">
        <v>68</v>
      </c>
      <c r="B139" s="167" t="s">
        <v>999</v>
      </c>
      <c r="C139" s="168">
        <v>2463.57</v>
      </c>
      <c r="D139" s="167" t="s">
        <v>862</v>
      </c>
      <c r="E139">
        <f>VLOOKUP(A139,РАСЧЕТ!A:V,22,0)</f>
        <v>102.83225250173734</v>
      </c>
      <c r="F139" s="65">
        <f t="shared" si="2"/>
        <v>-2360.7377474982627</v>
      </c>
    </row>
    <row r="140" spans="1:6" ht="14.25">
      <c r="A140" s="166" t="s">
        <v>389</v>
      </c>
      <c r="B140" s="167" t="s">
        <v>1000</v>
      </c>
      <c r="C140" s="168">
        <v>2463.57</v>
      </c>
      <c r="D140" s="167" t="s">
        <v>862</v>
      </c>
      <c r="E140">
        <f>VLOOKUP(A140,РАСЧЕТ!A:V,22,0)</f>
        <v>878.0839065778495</v>
      </c>
      <c r="F140" s="65">
        <f t="shared" si="2"/>
        <v>-1585.4860934221506</v>
      </c>
    </row>
    <row r="141" spans="1:6" ht="14.25">
      <c r="A141" s="166" t="s">
        <v>391</v>
      </c>
      <c r="B141" s="167" t="s">
        <v>1001</v>
      </c>
      <c r="C141" s="168">
        <v>1652.31</v>
      </c>
      <c r="D141" s="167" t="s">
        <v>862</v>
      </c>
      <c r="E141">
        <f>VLOOKUP(A141,РАСЧЕТ!A:V,22,0)</f>
        <v>588.9263663452646</v>
      </c>
      <c r="F141" s="65">
        <f t="shared" si="2"/>
        <v>-1063.3836336547354</v>
      </c>
    </row>
    <row r="142" spans="1:6" ht="14.25">
      <c r="A142" s="166" t="s">
        <v>112</v>
      </c>
      <c r="B142" s="167" t="s">
        <v>1002</v>
      </c>
      <c r="C142" s="168">
        <v>1652.31</v>
      </c>
      <c r="D142" s="167" t="s">
        <v>862</v>
      </c>
      <c r="E142">
        <f>VLOOKUP(A142,РАСЧЕТ!A:V,22,0)</f>
        <v>588.9263663452646</v>
      </c>
      <c r="F142" s="65">
        <f t="shared" si="2"/>
        <v>-1063.3836336547354</v>
      </c>
    </row>
    <row r="143" spans="1:6" ht="14.25">
      <c r="A143" s="166" t="s">
        <v>82</v>
      </c>
      <c r="B143" s="167" t="s">
        <v>1003</v>
      </c>
      <c r="C143" s="168">
        <v>2463.57</v>
      </c>
      <c r="D143" s="167" t="s">
        <v>862</v>
      </c>
      <c r="E143">
        <f>VLOOKUP(A143,РАСЧЕТ!A:V,22,0)</f>
        <v>878.0839065778495</v>
      </c>
      <c r="F143" s="65">
        <f t="shared" si="2"/>
        <v>-1585.4860934221506</v>
      </c>
    </row>
    <row r="144" spans="1:6" ht="14.25">
      <c r="A144" s="166" t="s">
        <v>395</v>
      </c>
      <c r="B144" s="167" t="s">
        <v>1004</v>
      </c>
      <c r="C144" s="168">
        <v>2463.57</v>
      </c>
      <c r="D144" s="167" t="s">
        <v>862</v>
      </c>
      <c r="E144">
        <f>VLOOKUP(A144,РАСЧЕТ!A:V,22,0)</f>
        <v>878.0839065778495</v>
      </c>
      <c r="F144" s="65">
        <f t="shared" si="2"/>
        <v>-1585.4860934221506</v>
      </c>
    </row>
    <row r="145" spans="1:6" ht="14.25">
      <c r="A145" s="166" t="s">
        <v>397</v>
      </c>
      <c r="B145" s="167" t="s">
        <v>1005</v>
      </c>
      <c r="C145" s="168">
        <v>1652.31</v>
      </c>
      <c r="D145" s="167" t="s">
        <v>862</v>
      </c>
      <c r="E145">
        <f>VLOOKUP(A145,РАСЧЕТ!A:V,22,0)</f>
        <v>588.9263663452646</v>
      </c>
      <c r="F145" s="65">
        <f t="shared" si="2"/>
        <v>-1063.3836336547354</v>
      </c>
    </row>
    <row r="146" spans="1:6" ht="14.25">
      <c r="A146" s="166" t="s">
        <v>108</v>
      </c>
      <c r="B146" s="167" t="s">
        <v>1006</v>
      </c>
      <c r="C146" s="168">
        <v>1652.31</v>
      </c>
      <c r="D146" s="167" t="s">
        <v>862</v>
      </c>
      <c r="E146">
        <f>VLOOKUP(A146,РАСЧЕТ!A:V,22,0)</f>
        <v>588.9263663452646</v>
      </c>
      <c r="F146" s="65">
        <f t="shared" si="2"/>
        <v>-1063.3836336547354</v>
      </c>
    </row>
    <row r="147" spans="1:6" ht="14.25">
      <c r="A147" s="166" t="s">
        <v>109</v>
      </c>
      <c r="B147" s="167" t="s">
        <v>1007</v>
      </c>
      <c r="C147" s="168">
        <v>2463.57</v>
      </c>
      <c r="D147" s="167" t="s">
        <v>862</v>
      </c>
      <c r="E147">
        <f>VLOOKUP(A147,РАСЧЕТ!A:V,22,0)</f>
        <v>878.0839065778495</v>
      </c>
      <c r="F147" s="65">
        <f t="shared" si="2"/>
        <v>-1585.4860934221506</v>
      </c>
    </row>
    <row r="148" spans="1:6" ht="14.25">
      <c r="A148" s="166" t="s">
        <v>331</v>
      </c>
      <c r="B148" s="167" t="s">
        <v>1008</v>
      </c>
      <c r="C148" s="168">
        <v>2463.57</v>
      </c>
      <c r="D148" s="167" t="s">
        <v>862</v>
      </c>
      <c r="E148">
        <f>VLOOKUP(A148,РАСЧЕТ!A:V,22,0)</f>
        <v>826.7562164797403</v>
      </c>
      <c r="F148" s="65">
        <f t="shared" si="2"/>
        <v>-1636.81378352026</v>
      </c>
    </row>
    <row r="149" spans="1:6" ht="14.25">
      <c r="A149" s="166" t="s">
        <v>335</v>
      </c>
      <c r="B149" s="167" t="s">
        <v>1009</v>
      </c>
      <c r="C149" s="168">
        <v>1652.31</v>
      </c>
      <c r="D149" s="167" t="s">
        <v>862</v>
      </c>
      <c r="E149">
        <f>VLOOKUP(A149,РАСЧЕТ!A:V,22,0)</f>
        <v>864.6351840727044</v>
      </c>
      <c r="F149" s="65">
        <f t="shared" si="2"/>
        <v>-787.6748159272955</v>
      </c>
    </row>
    <row r="150" spans="1:6" ht="14.25">
      <c r="A150" s="166" t="s">
        <v>62</v>
      </c>
      <c r="B150" s="167" t="s">
        <v>1010</v>
      </c>
      <c r="C150" s="168">
        <v>1652.31</v>
      </c>
      <c r="D150" s="167" t="s">
        <v>862</v>
      </c>
      <c r="E150">
        <f>VLOOKUP(A150,РАСЧЕТ!A:V,22,0)</f>
        <v>588.9263663452646</v>
      </c>
      <c r="F150" s="65">
        <f t="shared" si="2"/>
        <v>-1063.3836336547354</v>
      </c>
    </row>
    <row r="151" spans="1:6" ht="14.25">
      <c r="A151" s="166" t="s">
        <v>343</v>
      </c>
      <c r="B151" s="167" t="s">
        <v>1011</v>
      </c>
      <c r="C151" s="168">
        <v>2463.57</v>
      </c>
      <c r="D151" s="167" t="s">
        <v>862</v>
      </c>
      <c r="E151">
        <f>VLOOKUP(A151,РАСЧЕТ!A:V,22,0)</f>
        <v>1542.0233916508341</v>
      </c>
      <c r="F151" s="65">
        <f t="shared" si="2"/>
        <v>-921.546608349166</v>
      </c>
    </row>
    <row r="152" spans="1:6" ht="14.25">
      <c r="A152" s="166" t="s">
        <v>347</v>
      </c>
      <c r="B152" s="167" t="s">
        <v>1012</v>
      </c>
      <c r="C152" s="168">
        <v>2463.57</v>
      </c>
      <c r="D152" s="167" t="s">
        <v>862</v>
      </c>
      <c r="E152">
        <f>VLOOKUP(A152,РАСЧЕТ!A:V,22,0)</f>
        <v>878.0839065778495</v>
      </c>
      <c r="F152" s="65">
        <f t="shared" si="2"/>
        <v>-1585.4860934221506</v>
      </c>
    </row>
    <row r="153" spans="1:6" ht="14.25">
      <c r="A153" s="166" t="s">
        <v>351</v>
      </c>
      <c r="B153" s="167" t="s">
        <v>1013</v>
      </c>
      <c r="C153" s="168">
        <v>1652.31</v>
      </c>
      <c r="D153" s="167" t="s">
        <v>862</v>
      </c>
      <c r="E153">
        <f>VLOOKUP(A153,РАСЧЕТ!A:V,22,0)</f>
        <v>618.9988016765806</v>
      </c>
      <c r="F153" s="65">
        <f t="shared" si="2"/>
        <v>-1033.3111983234194</v>
      </c>
    </row>
    <row r="154" spans="1:6" ht="14.25">
      <c r="A154" s="166" t="s">
        <v>357</v>
      </c>
      <c r="B154" s="167" t="s">
        <v>1014</v>
      </c>
      <c r="C154" s="168">
        <v>1652.31</v>
      </c>
      <c r="D154" s="167" t="s">
        <v>862</v>
      </c>
      <c r="E154">
        <f>VLOOKUP(A154,РАСЧЕТ!A:V,22,0)</f>
        <v>588.9263663452646</v>
      </c>
      <c r="F154" s="65">
        <f t="shared" si="2"/>
        <v>-1063.3836336547354</v>
      </c>
    </row>
    <row r="155" spans="1:6" ht="14.25">
      <c r="A155" s="166" t="s">
        <v>361</v>
      </c>
      <c r="B155" s="167" t="s">
        <v>1015</v>
      </c>
      <c r="C155" s="168">
        <v>2005.84</v>
      </c>
      <c r="D155" s="167" t="s">
        <v>862</v>
      </c>
      <c r="E155">
        <f>VLOOKUP(A155,РАСЧЕТ!A:V,22,0)</f>
        <v>795.2916038973468</v>
      </c>
      <c r="F155" s="65">
        <f t="shared" si="2"/>
        <v>-1210.548396102653</v>
      </c>
    </row>
    <row r="156" spans="1:6" ht="14.25">
      <c r="A156" s="166" t="s">
        <v>365</v>
      </c>
      <c r="B156" s="167" t="s">
        <v>1016</v>
      </c>
      <c r="C156" s="168">
        <v>2463.57</v>
      </c>
      <c r="D156" s="167" t="s">
        <v>862</v>
      </c>
      <c r="E156">
        <f>VLOOKUP(A156,РАСЧЕТ!A:V,22,0)</f>
        <v>878.0839065778495</v>
      </c>
      <c r="F156" s="65">
        <f t="shared" si="2"/>
        <v>-1585.4860934221506</v>
      </c>
    </row>
    <row r="157" spans="1:6" ht="14.25">
      <c r="A157" s="166" t="s">
        <v>367</v>
      </c>
      <c r="B157" s="167" t="s">
        <v>1017</v>
      </c>
      <c r="C157" s="168">
        <v>1652.31</v>
      </c>
      <c r="D157" s="167" t="s">
        <v>862</v>
      </c>
      <c r="E157">
        <f>VLOOKUP(A157,РАСЧЕТ!A:V,22,0)</f>
        <v>588.9263663452646</v>
      </c>
      <c r="F157" s="65">
        <f t="shared" si="2"/>
        <v>-1063.3836336547354</v>
      </c>
    </row>
    <row r="158" spans="1:6" ht="14.25">
      <c r="A158" s="166" t="s">
        <v>369</v>
      </c>
      <c r="B158" s="167" t="s">
        <v>1018</v>
      </c>
      <c r="C158" s="168">
        <v>1652.31</v>
      </c>
      <c r="D158" s="167" t="s">
        <v>862</v>
      </c>
      <c r="E158">
        <f>VLOOKUP(A158,РАСЧЕТ!A:V,22,0)</f>
        <v>588.9263663452646</v>
      </c>
      <c r="F158" s="65">
        <f t="shared" si="2"/>
        <v>-1063.3836336547354</v>
      </c>
    </row>
    <row r="159" spans="1:6" ht="14.25">
      <c r="A159" s="166" t="s">
        <v>111</v>
      </c>
      <c r="B159" s="167" t="s">
        <v>1019</v>
      </c>
      <c r="C159" s="168">
        <v>3241.35</v>
      </c>
      <c r="D159" s="167" t="s">
        <v>862</v>
      </c>
      <c r="E159">
        <f>VLOOKUP(A159,РАСЧЕТ!A:V,22,0)</f>
        <v>1155.3037501953274</v>
      </c>
      <c r="F159" s="65">
        <f t="shared" si="2"/>
        <v>-2086.0462498046727</v>
      </c>
    </row>
    <row r="160" spans="1:6" ht="14.25">
      <c r="A160" s="166" t="s">
        <v>85</v>
      </c>
      <c r="B160" s="167" t="s">
        <v>1020</v>
      </c>
      <c r="C160" s="168">
        <v>2463.57</v>
      </c>
      <c r="D160" s="167" t="s">
        <v>862</v>
      </c>
      <c r="E160">
        <f>VLOOKUP(A160,РАСЧЕТ!A:V,22,0)</f>
        <v>878.0839065778495</v>
      </c>
      <c r="F160" s="65">
        <f t="shared" si="2"/>
        <v>-1585.4860934221506</v>
      </c>
    </row>
    <row r="161" spans="1:6" ht="14.25">
      <c r="A161" s="166" t="s">
        <v>375</v>
      </c>
      <c r="B161" s="167" t="s">
        <v>1021</v>
      </c>
      <c r="C161" s="168">
        <v>1652.31</v>
      </c>
      <c r="D161" s="167" t="s">
        <v>862</v>
      </c>
      <c r="E161">
        <f>VLOOKUP(A161,РАСЧЕТ!A:V,22,0)</f>
        <v>62.80012083249372</v>
      </c>
      <c r="F161" s="65">
        <f t="shared" si="2"/>
        <v>-1589.5098791675061</v>
      </c>
    </row>
    <row r="162" spans="1:6" ht="14.25">
      <c r="A162" s="166" t="s">
        <v>89</v>
      </c>
      <c r="B162" s="167" t="s">
        <v>1022</v>
      </c>
      <c r="C162" s="168">
        <v>1652.31</v>
      </c>
      <c r="D162" s="167" t="s">
        <v>862</v>
      </c>
      <c r="E162">
        <f>VLOOKUP(A162,РАСЧЕТ!A:V,22,0)</f>
        <v>588.9263663452646</v>
      </c>
      <c r="F162" s="65">
        <f t="shared" si="2"/>
        <v>-1063.3836336547354</v>
      </c>
    </row>
    <row r="163" spans="1:6" ht="14.25">
      <c r="A163" s="166" t="s">
        <v>383</v>
      </c>
      <c r="B163" s="167" t="s">
        <v>1023</v>
      </c>
      <c r="C163" s="168">
        <v>3241.35</v>
      </c>
      <c r="D163" s="167" t="s">
        <v>862</v>
      </c>
      <c r="E163">
        <f>VLOOKUP(A163,РАСЧЕТ!A:V,22,0)</f>
        <v>1954.1065651958725</v>
      </c>
      <c r="F163" s="65">
        <f t="shared" si="2"/>
        <v>-1287.2434348041274</v>
      </c>
    </row>
    <row r="164" spans="1:6" ht="14.25">
      <c r="A164" s="166" t="s">
        <v>74</v>
      </c>
      <c r="B164" s="167" t="s">
        <v>1024</v>
      </c>
      <c r="C164" s="168">
        <v>2463.57</v>
      </c>
      <c r="D164" s="167" t="s">
        <v>862</v>
      </c>
      <c r="E164">
        <f>VLOOKUP(A164,РАСЧЕТ!A:V,22,0)</f>
        <v>1454.3734049808522</v>
      </c>
      <c r="F164" s="65">
        <f t="shared" si="2"/>
        <v>-1009.1965950191479</v>
      </c>
    </row>
    <row r="165" spans="1:6" ht="14.25">
      <c r="A165" s="166" t="s">
        <v>75</v>
      </c>
      <c r="B165" s="167" t="s">
        <v>1025</v>
      </c>
      <c r="C165" s="168">
        <v>1652.31</v>
      </c>
      <c r="D165" s="167" t="s">
        <v>862</v>
      </c>
      <c r="E165">
        <f>VLOOKUP(A165,РАСЧЕТ!A:V,22,0)</f>
        <v>887.359254690849</v>
      </c>
      <c r="F165" s="65">
        <f t="shared" si="2"/>
        <v>-764.950745309151</v>
      </c>
    </row>
    <row r="166" spans="1:6" ht="14.25">
      <c r="A166" s="166" t="s">
        <v>387</v>
      </c>
      <c r="B166" s="167" t="s">
        <v>1026</v>
      </c>
      <c r="C166" s="168">
        <v>1652.31</v>
      </c>
      <c r="D166" s="167" t="s">
        <v>862</v>
      </c>
      <c r="E166">
        <f>VLOOKUP(A166,РАСЧЕТ!A:V,22,0)</f>
        <v>908.4601774076954</v>
      </c>
      <c r="F166" s="65">
        <f t="shared" si="2"/>
        <v>-743.8498225923046</v>
      </c>
    </row>
    <row r="167" spans="1:6" ht="14.25">
      <c r="A167" s="166" t="s">
        <v>79</v>
      </c>
      <c r="B167" s="167" t="s">
        <v>1027</v>
      </c>
      <c r="C167" s="168">
        <v>3241.35</v>
      </c>
      <c r="D167" s="167" t="s">
        <v>862</v>
      </c>
      <c r="E167">
        <f>VLOOKUP(A167,РАСЧЕТ!A:V,22,0)</f>
        <v>1155.3037501953274</v>
      </c>
      <c r="F167" s="65">
        <f t="shared" si="2"/>
        <v>-2086.0462498046727</v>
      </c>
    </row>
    <row r="168" spans="1:6" ht="14.25">
      <c r="A168" s="166" t="s">
        <v>393</v>
      </c>
      <c r="B168" s="167" t="s">
        <v>1028</v>
      </c>
      <c r="C168" s="168">
        <v>2463.57</v>
      </c>
      <c r="D168" s="167" t="s">
        <v>862</v>
      </c>
      <c r="E168">
        <f>VLOOKUP(A168,РАСЧЕТ!A:V,22,0)</f>
        <v>878.0839065778495</v>
      </c>
      <c r="F168" s="65">
        <f t="shared" si="2"/>
        <v>-1585.4860934221506</v>
      </c>
    </row>
    <row r="169" spans="1:6" ht="14.25">
      <c r="A169" s="166" t="s">
        <v>106</v>
      </c>
      <c r="B169" s="167" t="s">
        <v>1029</v>
      </c>
      <c r="C169" s="168">
        <v>1652.31</v>
      </c>
      <c r="D169" s="167" t="s">
        <v>862</v>
      </c>
      <c r="E169">
        <f>VLOOKUP(A169,РАСЧЕТ!A:V,22,0)</f>
        <v>588.9263663452646</v>
      </c>
      <c r="F169" s="65">
        <f t="shared" si="2"/>
        <v>-1063.3836336547354</v>
      </c>
    </row>
    <row r="170" spans="1:6" ht="14.25">
      <c r="A170" s="166" t="s">
        <v>107</v>
      </c>
      <c r="B170" s="167" t="s">
        <v>1030</v>
      </c>
      <c r="C170" s="168">
        <v>1652.31</v>
      </c>
      <c r="D170" s="167" t="s">
        <v>862</v>
      </c>
      <c r="E170">
        <f>VLOOKUP(A170,РАСЧЕТ!A:V,22,0)</f>
        <v>588.9263663452646</v>
      </c>
      <c r="F170" s="65">
        <f t="shared" si="2"/>
        <v>-1063.3836336547354</v>
      </c>
    </row>
    <row r="171" spans="1:6" ht="14.25">
      <c r="A171" s="166" t="s">
        <v>81</v>
      </c>
      <c r="B171" s="167" t="s">
        <v>1031</v>
      </c>
      <c r="C171" s="168">
        <v>3241.35</v>
      </c>
      <c r="D171" s="167" t="s">
        <v>862</v>
      </c>
      <c r="E171">
        <f>VLOOKUP(A171,РАСЧЕТ!A:V,22,0)</f>
        <v>1155.3037501953274</v>
      </c>
      <c r="F171" s="65">
        <f t="shared" si="2"/>
        <v>-2086.0462498046727</v>
      </c>
    </row>
    <row r="172" spans="1:6" ht="14.25">
      <c r="A172" s="166" t="s">
        <v>71</v>
      </c>
      <c r="B172" s="167" t="s">
        <v>1032</v>
      </c>
      <c r="C172" s="168">
        <v>2463.57</v>
      </c>
      <c r="D172" s="167" t="s">
        <v>862</v>
      </c>
      <c r="E172">
        <f>VLOOKUP(A172,РАСЧЕТ!A:V,22,0)</f>
        <v>93.63441439439379</v>
      </c>
      <c r="F172" s="65">
        <f t="shared" si="2"/>
        <v>-2369.9355856056063</v>
      </c>
    </row>
    <row r="173" spans="1:6" ht="14.25">
      <c r="A173" s="166" t="s">
        <v>72</v>
      </c>
      <c r="B173" s="167" t="s">
        <v>1033</v>
      </c>
      <c r="C173" s="168">
        <v>1652.31</v>
      </c>
      <c r="D173" s="167" t="s">
        <v>862</v>
      </c>
      <c r="E173">
        <f>VLOOKUP(A173,РАСЧЕТ!A:V,22,0)</f>
        <v>62.80012083249372</v>
      </c>
      <c r="F173" s="65">
        <f t="shared" si="2"/>
        <v>-1589.5098791675061</v>
      </c>
    </row>
    <row r="174" spans="1:6" ht="14.25">
      <c r="A174" s="166" t="s">
        <v>88</v>
      </c>
      <c r="B174" s="167" t="s">
        <v>1034</v>
      </c>
      <c r="C174" s="168">
        <v>1652.31</v>
      </c>
      <c r="D174" s="167" t="s">
        <v>862</v>
      </c>
      <c r="E174">
        <f>VLOOKUP(A174,РАСЧЕТ!A:V,22,0)</f>
        <v>588.9263663452646</v>
      </c>
      <c r="F174" s="65">
        <f t="shared" si="2"/>
        <v>-1063.3836336547354</v>
      </c>
    </row>
    <row r="175" spans="1:6" ht="14.25">
      <c r="A175" s="166" t="s">
        <v>403</v>
      </c>
      <c r="B175" s="167" t="s">
        <v>1035</v>
      </c>
      <c r="C175" s="168">
        <v>3241.35</v>
      </c>
      <c r="D175" s="167" t="s">
        <v>862</v>
      </c>
      <c r="E175">
        <f>VLOOKUP(A175,РАСЧЕТ!A:V,22,0)</f>
        <v>2356.1061954168417</v>
      </c>
      <c r="F175" s="65">
        <f t="shared" si="2"/>
        <v>-885.2438045831582</v>
      </c>
    </row>
    <row r="176" spans="1:6" ht="14.25">
      <c r="A176" s="166" t="s">
        <v>91</v>
      </c>
      <c r="B176" s="167" t="s">
        <v>1036</v>
      </c>
      <c r="C176" s="168">
        <v>2463.57</v>
      </c>
      <c r="D176" s="167" t="s">
        <v>862</v>
      </c>
      <c r="E176">
        <f>VLOOKUP(A176,РАСЧЕТ!A:V,22,0)</f>
        <v>878.0839065778495</v>
      </c>
      <c r="F176" s="65">
        <f t="shared" si="2"/>
        <v>-1585.4860934221506</v>
      </c>
    </row>
    <row r="177" spans="1:6" ht="14.25">
      <c r="A177" s="166" t="s">
        <v>92</v>
      </c>
      <c r="B177" s="167" t="s">
        <v>1037</v>
      </c>
      <c r="C177" s="168">
        <v>1652.31</v>
      </c>
      <c r="D177" s="167" t="s">
        <v>862</v>
      </c>
      <c r="E177">
        <f>VLOOKUP(A177,РАСЧЕТ!A:V,22,0)</f>
        <v>588.9263663452646</v>
      </c>
      <c r="F177" s="65">
        <f t="shared" si="2"/>
        <v>-1063.3836336547354</v>
      </c>
    </row>
    <row r="178" spans="1:6" ht="14.25">
      <c r="A178" s="166" t="s">
        <v>409</v>
      </c>
      <c r="B178" s="167" t="s">
        <v>1038</v>
      </c>
      <c r="C178" s="168">
        <v>1652.31</v>
      </c>
      <c r="D178" s="167" t="s">
        <v>862</v>
      </c>
      <c r="E178">
        <f>VLOOKUP(A178,РАСЧЕТ!A:V,22,0)</f>
        <v>1083.9224655377907</v>
      </c>
      <c r="F178" s="65">
        <f t="shared" si="2"/>
        <v>-568.3875344622093</v>
      </c>
    </row>
    <row r="179" spans="1:6" ht="14.25">
      <c r="A179" s="166" t="s">
        <v>411</v>
      </c>
      <c r="B179" s="167" t="s">
        <v>1039</v>
      </c>
      <c r="C179" s="168">
        <v>3241.35</v>
      </c>
      <c r="D179" s="167" t="s">
        <v>862</v>
      </c>
      <c r="E179">
        <f>VLOOKUP(A179,РАСЧЕТ!A:V,22,0)</f>
        <v>1155.3037501953274</v>
      </c>
      <c r="F179" s="65">
        <f t="shared" si="2"/>
        <v>-2086.0462498046727</v>
      </c>
    </row>
    <row r="180" spans="1:6" ht="14.25">
      <c r="A180" s="166" t="s">
        <v>63</v>
      </c>
      <c r="B180" s="167" t="s">
        <v>1040</v>
      </c>
      <c r="C180" s="168">
        <v>2463.57</v>
      </c>
      <c r="D180" s="167" t="s">
        <v>862</v>
      </c>
      <c r="E180">
        <f>VLOOKUP(A180,РАСЧЕТ!A:V,22,0)</f>
        <v>878.0839065778495</v>
      </c>
      <c r="F180" s="65">
        <f t="shared" si="2"/>
        <v>-1585.4860934221506</v>
      </c>
    </row>
    <row r="181" spans="1:6" ht="14.25">
      <c r="A181" s="166" t="s">
        <v>70</v>
      </c>
      <c r="B181" s="167" t="s">
        <v>1041</v>
      </c>
      <c r="C181" s="168">
        <v>1652.31</v>
      </c>
      <c r="D181" s="167" t="s">
        <v>862</v>
      </c>
      <c r="E181">
        <f>VLOOKUP(A181,РАСЧЕТ!A:V,22,0)</f>
        <v>588.9263663452646</v>
      </c>
      <c r="F181" s="65">
        <f t="shared" si="2"/>
        <v>-1063.3836336547354</v>
      </c>
    </row>
    <row r="182" spans="1:6" ht="14.25">
      <c r="A182" s="166" t="s">
        <v>413</v>
      </c>
      <c r="B182" s="167" t="s">
        <v>1042</v>
      </c>
      <c r="C182" s="168">
        <v>1652.31</v>
      </c>
      <c r="D182" s="167" t="s">
        <v>862</v>
      </c>
      <c r="E182">
        <f>VLOOKUP(A182,РАСЧЕТ!A:V,22,0)</f>
        <v>588.9263663452646</v>
      </c>
      <c r="F182" s="65">
        <f t="shared" si="2"/>
        <v>-1063.3836336547354</v>
      </c>
    </row>
    <row r="183" spans="1:6" ht="14.25">
      <c r="A183" s="166" t="s">
        <v>78</v>
      </c>
      <c r="B183" s="167" t="s">
        <v>1043</v>
      </c>
      <c r="C183" s="168">
        <v>3241.35</v>
      </c>
      <c r="D183" s="167" t="s">
        <v>862</v>
      </c>
      <c r="E183">
        <f>VLOOKUP(A183,РАСЧЕТ!A:V,22,0)</f>
        <v>1155.3037501953274</v>
      </c>
      <c r="F183" s="65">
        <f t="shared" si="2"/>
        <v>-2086.0462498046727</v>
      </c>
    </row>
    <row r="184" spans="1:6" ht="14.25">
      <c r="A184" s="166" t="s">
        <v>417</v>
      </c>
      <c r="B184" s="167" t="s">
        <v>1044</v>
      </c>
      <c r="C184" s="168">
        <v>2463.57</v>
      </c>
      <c r="D184" s="167" t="s">
        <v>862</v>
      </c>
      <c r="E184">
        <f>VLOOKUP(A184,РАСЧЕТ!A:V,22,0)</f>
        <v>878.0839065778495</v>
      </c>
      <c r="F184" s="65">
        <f t="shared" si="2"/>
        <v>-1585.4860934221506</v>
      </c>
    </row>
    <row r="185" spans="1:6" ht="14.25">
      <c r="A185" s="166" t="s">
        <v>419</v>
      </c>
      <c r="B185" s="167" t="s">
        <v>1045</v>
      </c>
      <c r="C185" s="168">
        <v>1652.31</v>
      </c>
      <c r="D185" s="167" t="s">
        <v>862</v>
      </c>
      <c r="E185">
        <f>VLOOKUP(A185,РАСЧЕТ!A:V,22,0)</f>
        <v>370.11612347786473</v>
      </c>
      <c r="F185" s="65">
        <f t="shared" si="2"/>
        <v>-1282.1938765221353</v>
      </c>
    </row>
    <row r="186" spans="1:6" ht="14.25">
      <c r="A186" s="166" t="s">
        <v>421</v>
      </c>
      <c r="B186" s="167" t="s">
        <v>1046</v>
      </c>
      <c r="C186" s="168">
        <v>1652.31</v>
      </c>
      <c r="D186" s="167" t="s">
        <v>862</v>
      </c>
      <c r="E186">
        <f>VLOOKUP(A186,РАСЧЕТ!A:V,22,0)</f>
        <v>588.9263663452646</v>
      </c>
      <c r="F186" s="65">
        <f t="shared" si="2"/>
        <v>-1063.3836336547354</v>
      </c>
    </row>
    <row r="187" spans="1:6" ht="14.25">
      <c r="A187" s="166" t="s">
        <v>423</v>
      </c>
      <c r="B187" s="167" t="s">
        <v>1047</v>
      </c>
      <c r="C187" s="168">
        <v>3241.35</v>
      </c>
      <c r="D187" s="167" t="s">
        <v>862</v>
      </c>
      <c r="E187">
        <f>VLOOKUP(A187,РАСЧЕТ!A:V,22,0)</f>
        <v>1155.3037501953274</v>
      </c>
      <c r="F187" s="65">
        <f t="shared" si="2"/>
        <v>-2086.0462498046727</v>
      </c>
    </row>
    <row r="188" spans="1:6" ht="14.25">
      <c r="A188" s="166" t="s">
        <v>425</v>
      </c>
      <c r="B188" s="167" t="s">
        <v>1048</v>
      </c>
      <c r="C188" s="168">
        <v>2463.57</v>
      </c>
      <c r="D188" s="167" t="s">
        <v>862</v>
      </c>
      <c r="E188">
        <f>VLOOKUP(A188,РАСЧЕТ!A:V,22,0)</f>
        <v>628.7321725216336</v>
      </c>
      <c r="F188" s="65">
        <f t="shared" si="2"/>
        <v>-1834.8378274783665</v>
      </c>
    </row>
    <row r="189" spans="1:6" ht="14.25">
      <c r="A189" s="166" t="s">
        <v>427</v>
      </c>
      <c r="B189" s="167" t="s">
        <v>1049</v>
      </c>
      <c r="C189" s="168">
        <v>1652.31</v>
      </c>
      <c r="D189" s="167" t="s">
        <v>862</v>
      </c>
      <c r="E189">
        <f>VLOOKUP(A189,РАСЧЕТ!A:V,22,0)</f>
        <v>551.3676391225816</v>
      </c>
      <c r="F189" s="65">
        <f t="shared" si="2"/>
        <v>-1100.9423608774182</v>
      </c>
    </row>
    <row r="190" spans="1:6" ht="14.25">
      <c r="A190" s="166" t="s">
        <v>429</v>
      </c>
      <c r="B190" s="167" t="s">
        <v>1050</v>
      </c>
      <c r="C190" s="168">
        <v>1652.31</v>
      </c>
      <c r="D190" s="167" t="s">
        <v>862</v>
      </c>
      <c r="E190">
        <f>VLOOKUP(A190,РАСЧЕТ!A:V,22,0)</f>
        <v>588.9263663452646</v>
      </c>
      <c r="F190" s="65">
        <f t="shared" si="2"/>
        <v>-1063.3836336547354</v>
      </c>
    </row>
    <row r="191" spans="1:6" ht="14.25">
      <c r="A191" s="166" t="s">
        <v>98</v>
      </c>
      <c r="B191" s="167" t="s">
        <v>1051</v>
      </c>
      <c r="C191" s="168">
        <v>3140.87</v>
      </c>
      <c r="D191" s="167" t="s">
        <v>862</v>
      </c>
      <c r="E191">
        <f>VLOOKUP(A191,РАСЧЕТ!A:V,22,0)</f>
        <v>904.4393411939915</v>
      </c>
      <c r="F191" s="65">
        <f t="shared" si="2"/>
        <v>-2236.4306588060085</v>
      </c>
    </row>
    <row r="192" spans="1:6" ht="14.25">
      <c r="A192" s="166" t="s">
        <v>321</v>
      </c>
      <c r="B192" s="167" t="s">
        <v>1052</v>
      </c>
      <c r="C192" s="168">
        <v>2463.57</v>
      </c>
      <c r="D192" s="167" t="s">
        <v>862</v>
      </c>
      <c r="E192">
        <f>VLOOKUP(A192,РАСЧЕТ!A:V,22,0)</f>
        <v>761.8303004279027</v>
      </c>
      <c r="F192" s="65">
        <f t="shared" si="2"/>
        <v>-1701.7396995720974</v>
      </c>
    </row>
    <row r="193" spans="1:6" ht="14.25">
      <c r="A193" s="166" t="s">
        <v>94</v>
      </c>
      <c r="B193" s="167" t="s">
        <v>1053</v>
      </c>
      <c r="C193" s="168">
        <v>1652.31</v>
      </c>
      <c r="D193" s="167" t="s">
        <v>862</v>
      </c>
      <c r="E193">
        <f>VLOOKUP(A193,РАСЧЕТ!A:V,22,0)</f>
        <v>588.9263663452646</v>
      </c>
      <c r="F193" s="65">
        <f t="shared" si="2"/>
        <v>-1063.3836336547354</v>
      </c>
    </row>
    <row r="194" spans="1:6" ht="14.25">
      <c r="A194" s="166" t="s">
        <v>95</v>
      </c>
      <c r="B194" s="167" t="s">
        <v>1054</v>
      </c>
      <c r="C194" s="168">
        <v>1652.31</v>
      </c>
      <c r="D194" s="167" t="s">
        <v>862</v>
      </c>
      <c r="E194">
        <f>VLOOKUP(A194,РАСЧЕТ!A:V,22,0)</f>
        <v>588.9263663452646</v>
      </c>
      <c r="F194" s="65">
        <f t="shared" si="2"/>
        <v>-1063.3836336547354</v>
      </c>
    </row>
    <row r="195" spans="1:6" ht="14.25">
      <c r="A195" s="166" t="s">
        <v>445</v>
      </c>
      <c r="B195" s="167" t="s">
        <v>1055</v>
      </c>
      <c r="C195" s="168">
        <v>3241.35</v>
      </c>
      <c r="D195" s="167" t="s">
        <v>862</v>
      </c>
      <c r="E195">
        <f>VLOOKUP(A195,РАСЧЕТ!A:V,22,0)</f>
        <v>1155.3037501953274</v>
      </c>
      <c r="F195" s="65">
        <f aca="true" t="shared" si="3" ref="F195:F228">E195-C195</f>
        <v>-2086.0462498046727</v>
      </c>
    </row>
    <row r="196" spans="1:6" ht="14.25">
      <c r="A196" s="166" t="s">
        <v>337</v>
      </c>
      <c r="B196" s="167" t="s">
        <v>1056</v>
      </c>
      <c r="C196" s="168">
        <v>2463.57</v>
      </c>
      <c r="D196" s="167" t="s">
        <v>862</v>
      </c>
      <c r="E196">
        <f>VLOOKUP(A196,РАСЧЕТ!A:V,22,0)</f>
        <v>878.0839065778495</v>
      </c>
      <c r="F196" s="65">
        <f t="shared" si="3"/>
        <v>-1585.4860934221506</v>
      </c>
    </row>
    <row r="197" spans="1:6" ht="14.25">
      <c r="A197" s="166" t="s">
        <v>339</v>
      </c>
      <c r="B197" s="167" t="s">
        <v>1057</v>
      </c>
      <c r="C197" s="168">
        <v>1652.31</v>
      </c>
      <c r="D197" s="167" t="s">
        <v>862</v>
      </c>
      <c r="E197">
        <f>VLOOKUP(A197,РАСЧЕТ!A:V,22,0)</f>
        <v>588.9263663452646</v>
      </c>
      <c r="F197" s="65">
        <f t="shared" si="3"/>
        <v>-1063.3836336547354</v>
      </c>
    </row>
    <row r="198" spans="1:6" ht="14.25">
      <c r="A198" s="166" t="s">
        <v>345</v>
      </c>
      <c r="B198" s="167" t="s">
        <v>1058</v>
      </c>
      <c r="C198" s="168">
        <v>1652.31</v>
      </c>
      <c r="D198" s="167" t="s">
        <v>862</v>
      </c>
      <c r="E198">
        <f>VLOOKUP(A198,РАСЧЕТ!A:V,22,0)</f>
        <v>588.9263663452646</v>
      </c>
      <c r="F198" s="65">
        <f t="shared" si="3"/>
        <v>-1063.3836336547354</v>
      </c>
    </row>
    <row r="199" spans="1:6" ht="14.25">
      <c r="A199" s="166" t="s">
        <v>349</v>
      </c>
      <c r="B199" s="167" t="s">
        <v>1059</v>
      </c>
      <c r="C199" s="168">
        <v>3241.35</v>
      </c>
      <c r="D199" s="167" t="s">
        <v>862</v>
      </c>
      <c r="E199">
        <f>VLOOKUP(A199,РАСЧЕТ!A:V,22,0)</f>
        <v>1155.3037501953274</v>
      </c>
      <c r="F199" s="65">
        <f t="shared" si="3"/>
        <v>-2086.0462498046727</v>
      </c>
    </row>
    <row r="200" spans="1:6" ht="14.25">
      <c r="A200" s="166" t="s">
        <v>371</v>
      </c>
      <c r="B200" s="167" t="s">
        <v>1060</v>
      </c>
      <c r="C200" s="168">
        <v>2463.57</v>
      </c>
      <c r="D200" s="167" t="s">
        <v>862</v>
      </c>
      <c r="E200">
        <f>VLOOKUP(A200,РАСЧЕТ!A:V,22,0)</f>
        <v>878.0839065778495</v>
      </c>
      <c r="F200" s="65">
        <f t="shared" si="3"/>
        <v>-1585.4860934221506</v>
      </c>
    </row>
    <row r="201" spans="1:6" ht="14.25">
      <c r="A201" s="166" t="s">
        <v>377</v>
      </c>
      <c r="B201" s="167" t="s">
        <v>1061</v>
      </c>
      <c r="C201" s="168">
        <v>1652.31</v>
      </c>
      <c r="D201" s="167" t="s">
        <v>862</v>
      </c>
      <c r="E201">
        <f>VLOOKUP(A201,РАСЧЕТ!A:V,22,0)</f>
        <v>588.9263663452646</v>
      </c>
      <c r="F201" s="65">
        <f t="shared" si="3"/>
        <v>-1063.3836336547354</v>
      </c>
    </row>
    <row r="202" spans="1:6" ht="14.25">
      <c r="A202" s="166" t="s">
        <v>385</v>
      </c>
      <c r="B202" s="167" t="s">
        <v>1062</v>
      </c>
      <c r="C202" s="168">
        <v>1652.31</v>
      </c>
      <c r="D202" s="167" t="s">
        <v>862</v>
      </c>
      <c r="E202">
        <f>VLOOKUP(A202,РАСЧЕТ!A:V,22,0)</f>
        <v>588.9263663452646</v>
      </c>
      <c r="F202" s="65">
        <f t="shared" si="3"/>
        <v>-1063.3836336547354</v>
      </c>
    </row>
    <row r="203" spans="1:6" ht="14.25">
      <c r="A203" s="166" t="s">
        <v>90</v>
      </c>
      <c r="B203" s="167" t="s">
        <v>1063</v>
      </c>
      <c r="C203" s="168">
        <v>3241.35</v>
      </c>
      <c r="D203" s="167" t="s">
        <v>862</v>
      </c>
      <c r="E203">
        <f>VLOOKUP(A203,РАСЧЕТ!A:V,22,0)</f>
        <v>1155.3037501953274</v>
      </c>
      <c r="F203" s="65">
        <f t="shared" si="3"/>
        <v>-2086.0462498046727</v>
      </c>
    </row>
    <row r="204" spans="1:6" ht="14.25">
      <c r="A204" s="166" t="s">
        <v>399</v>
      </c>
      <c r="B204" s="167" t="s">
        <v>1064</v>
      </c>
      <c r="C204" s="168">
        <v>2463.57</v>
      </c>
      <c r="D204" s="167" t="s">
        <v>862</v>
      </c>
      <c r="E204">
        <f>VLOOKUP(A204,РАСЧЕТ!A:V,22,0)</f>
        <v>1446.257665474372</v>
      </c>
      <c r="F204" s="65">
        <f t="shared" si="3"/>
        <v>-1017.3123345256281</v>
      </c>
    </row>
    <row r="205" spans="1:6" ht="14.25">
      <c r="A205" s="166" t="s">
        <v>401</v>
      </c>
      <c r="B205" s="167" t="s">
        <v>1065</v>
      </c>
      <c r="C205" s="168">
        <v>1652.31</v>
      </c>
      <c r="D205" s="167" t="s">
        <v>862</v>
      </c>
      <c r="E205">
        <f>VLOOKUP(A205,РАСЧЕТ!A:V,22,0)</f>
        <v>62.80012083249372</v>
      </c>
      <c r="F205" s="65">
        <f t="shared" si="3"/>
        <v>-1589.5098791675061</v>
      </c>
    </row>
    <row r="206" spans="1:6" ht="14.25">
      <c r="A206" s="166" t="s">
        <v>405</v>
      </c>
      <c r="B206" s="167" t="s">
        <v>1066</v>
      </c>
      <c r="C206" s="168">
        <v>1652.31</v>
      </c>
      <c r="D206" s="167" t="s">
        <v>862</v>
      </c>
      <c r="E206">
        <f>VLOOKUP(A206,РАСЧЕТ!A:V,22,0)</f>
        <v>588.9263663452646</v>
      </c>
      <c r="F206" s="65">
        <f t="shared" si="3"/>
        <v>-1063.3836336547354</v>
      </c>
    </row>
    <row r="207" spans="1:6" ht="14.25">
      <c r="A207" s="166" t="s">
        <v>676</v>
      </c>
      <c r="B207" s="167" t="s">
        <v>1067</v>
      </c>
      <c r="C207" s="168">
        <v>3136.91</v>
      </c>
      <c r="D207" s="167" t="s">
        <v>862</v>
      </c>
      <c r="E207">
        <f>VLOOKUP(A207,РАСЧЕТ!A:V,22,0)</f>
        <v>2072.235119172911</v>
      </c>
      <c r="F207" s="65">
        <f t="shared" si="3"/>
        <v>-1064.674880827089</v>
      </c>
    </row>
    <row r="208" spans="1:6" ht="14.25">
      <c r="A208" s="166" t="s">
        <v>407</v>
      </c>
      <c r="B208" s="167" t="s">
        <v>1068</v>
      </c>
      <c r="C208" s="169">
        <v>104.66</v>
      </c>
      <c r="D208" s="167" t="s">
        <v>862</v>
      </c>
      <c r="E208">
        <f>VLOOKUP(A208,РАСЧЕТ!A:V,22,0)</f>
        <v>69.07450397243036</v>
      </c>
      <c r="F208" s="65">
        <f t="shared" si="3"/>
        <v>-35.58549602756963</v>
      </c>
    </row>
    <row r="209" spans="1:6" ht="14.25">
      <c r="A209" s="166" t="s">
        <v>415</v>
      </c>
      <c r="B209" s="167" t="s">
        <v>1069</v>
      </c>
      <c r="C209" s="168">
        <v>2463.57</v>
      </c>
      <c r="D209" s="167" t="s">
        <v>862</v>
      </c>
      <c r="E209">
        <f>VLOOKUP(A209,РАСЧЕТ!A:V,22,0)</f>
        <v>878.0839065778495</v>
      </c>
      <c r="F209" s="65">
        <f t="shared" si="3"/>
        <v>-1585.4860934221506</v>
      </c>
    </row>
    <row r="210" spans="1:6" ht="14.25">
      <c r="A210" s="166" t="s">
        <v>83</v>
      </c>
      <c r="B210" s="167" t="s">
        <v>1070</v>
      </c>
      <c r="C210" s="168">
        <v>1652.31</v>
      </c>
      <c r="D210" s="167" t="s">
        <v>862</v>
      </c>
      <c r="E210">
        <f>VLOOKUP(A210,РАСЧЕТ!A:V,22,0)</f>
        <v>608.1778156679405</v>
      </c>
      <c r="F210" s="65">
        <f t="shared" si="3"/>
        <v>-1044.1321843320593</v>
      </c>
    </row>
    <row r="211" spans="1:6" ht="14.25">
      <c r="A211" s="166" t="s">
        <v>114</v>
      </c>
      <c r="B211" s="167" t="s">
        <v>1071</v>
      </c>
      <c r="C211" s="168">
        <v>1652.31</v>
      </c>
      <c r="D211" s="167" t="s">
        <v>862</v>
      </c>
      <c r="E211">
        <f>VLOOKUP(A211,РАСЧЕТ!A:V,22,0)</f>
        <v>588.9263663452646</v>
      </c>
      <c r="F211" s="65">
        <f t="shared" si="3"/>
        <v>-1063.3836336547354</v>
      </c>
    </row>
    <row r="212" spans="1:6" ht="14.25">
      <c r="A212" s="166" t="s">
        <v>113</v>
      </c>
      <c r="B212" s="167" t="s">
        <v>1072</v>
      </c>
      <c r="C212" s="168">
        <v>3241.35</v>
      </c>
      <c r="D212" s="167" t="s">
        <v>862</v>
      </c>
      <c r="E212">
        <f>VLOOKUP(A212,РАСЧЕТ!A:V,22,0)</f>
        <v>271.98429015281425</v>
      </c>
      <c r="F212" s="65">
        <f t="shared" si="3"/>
        <v>-2969.365709847186</v>
      </c>
    </row>
    <row r="213" spans="1:6" ht="14.25">
      <c r="A213" s="166" t="s">
        <v>431</v>
      </c>
      <c r="B213" s="167" t="s">
        <v>1073</v>
      </c>
      <c r="C213" s="168">
        <v>2463.57</v>
      </c>
      <c r="D213" s="167" t="s">
        <v>862</v>
      </c>
      <c r="E213">
        <f>VLOOKUP(A213,РАСЧЕТ!A:V,22,0)</f>
        <v>878.0839065778495</v>
      </c>
      <c r="F213" s="65">
        <f t="shared" si="3"/>
        <v>-1585.4860934221506</v>
      </c>
    </row>
    <row r="214" spans="1:6" ht="14.25">
      <c r="A214" s="166" t="s">
        <v>433</v>
      </c>
      <c r="B214" s="167" t="s">
        <v>1074</v>
      </c>
      <c r="C214" s="168">
        <v>1652.31</v>
      </c>
      <c r="D214" s="167" t="s">
        <v>862</v>
      </c>
      <c r="E214">
        <f>VLOOKUP(A214,РАСЧЕТ!A:V,22,0)</f>
        <v>588.9263663452646</v>
      </c>
      <c r="F214" s="65">
        <f t="shared" si="3"/>
        <v>-1063.3836336547354</v>
      </c>
    </row>
    <row r="215" spans="1:6" ht="14.25">
      <c r="A215" s="166" t="s">
        <v>435</v>
      </c>
      <c r="B215" s="167" t="s">
        <v>1075</v>
      </c>
      <c r="C215" s="168">
        <v>1652.31</v>
      </c>
      <c r="D215" s="167" t="s">
        <v>862</v>
      </c>
      <c r="E215">
        <f>VLOOKUP(A215,РАСЧЕТ!A:V,22,0)</f>
        <v>588.9263663452646</v>
      </c>
      <c r="F215" s="65">
        <f t="shared" si="3"/>
        <v>-1063.3836336547354</v>
      </c>
    </row>
    <row r="216" spans="1:6" ht="14.25">
      <c r="A216" s="166" t="s">
        <v>69</v>
      </c>
      <c r="B216" s="167" t="s">
        <v>1076</v>
      </c>
      <c r="C216" s="168">
        <v>3241.35</v>
      </c>
      <c r="D216" s="167" t="s">
        <v>862</v>
      </c>
      <c r="E216">
        <f>VLOOKUP(A216,РАСЧЕТ!A:V,22,0)</f>
        <v>1155.3037501953274</v>
      </c>
      <c r="F216" s="65">
        <f t="shared" si="3"/>
        <v>-2086.0462498046727</v>
      </c>
    </row>
    <row r="217" spans="1:6" ht="14.25">
      <c r="A217" s="166" t="s">
        <v>65</v>
      </c>
      <c r="B217" s="167" t="s">
        <v>1077</v>
      </c>
      <c r="C217" s="168">
        <v>2463.57</v>
      </c>
      <c r="D217" s="167" t="s">
        <v>862</v>
      </c>
      <c r="E217">
        <f>VLOOKUP(A217,РАСЧЕТ!A:V,22,0)</f>
        <v>878.0839065778495</v>
      </c>
      <c r="F217" s="65">
        <f t="shared" si="3"/>
        <v>-1585.4860934221506</v>
      </c>
    </row>
    <row r="218" spans="1:6" ht="14.25">
      <c r="A218" s="166" t="s">
        <v>437</v>
      </c>
      <c r="B218" s="167" t="s">
        <v>1078</v>
      </c>
      <c r="C218" s="168">
        <v>1652.31</v>
      </c>
      <c r="D218" s="167" t="s">
        <v>862</v>
      </c>
      <c r="E218">
        <f>VLOOKUP(A218,РАСЧЕТ!A:V,22,0)</f>
        <v>588.9263663452646</v>
      </c>
      <c r="F218" s="65">
        <f t="shared" si="3"/>
        <v>-1063.3836336547354</v>
      </c>
    </row>
    <row r="219" spans="1:6" ht="14.25">
      <c r="A219" s="166" t="s">
        <v>66</v>
      </c>
      <c r="B219" s="167" t="s">
        <v>1079</v>
      </c>
      <c r="C219" s="168">
        <v>1652.31</v>
      </c>
      <c r="D219" s="167" t="s">
        <v>862</v>
      </c>
      <c r="E219">
        <f>VLOOKUP(A219,РАСЧЕТ!A:V,22,0)</f>
        <v>588.9263663452646</v>
      </c>
      <c r="F219" s="65">
        <f t="shared" si="3"/>
        <v>-1063.3836336547354</v>
      </c>
    </row>
    <row r="220" spans="1:6" ht="14.25">
      <c r="A220" s="166" t="s">
        <v>103</v>
      </c>
      <c r="B220" s="167" t="s">
        <v>1080</v>
      </c>
      <c r="C220" s="168">
        <v>3241.35</v>
      </c>
      <c r="D220" s="167" t="s">
        <v>862</v>
      </c>
      <c r="E220">
        <f>VLOOKUP(A220,РАСЧЕТ!A:V,22,0)</f>
        <v>1155.3037501953274</v>
      </c>
      <c r="F220" s="65">
        <f t="shared" si="3"/>
        <v>-2086.0462498046727</v>
      </c>
    </row>
    <row r="221" spans="1:6" ht="14.25">
      <c r="A221" s="166" t="s">
        <v>439</v>
      </c>
      <c r="B221" s="167" t="s">
        <v>1081</v>
      </c>
      <c r="C221" s="168">
        <v>2463.57</v>
      </c>
      <c r="D221" s="167" t="s">
        <v>862</v>
      </c>
      <c r="E221">
        <f>VLOOKUP(A221,РАСЧЕТ!A:V,22,0)</f>
        <v>878.0839065778495</v>
      </c>
      <c r="F221" s="65">
        <f t="shared" si="3"/>
        <v>-1585.4860934221506</v>
      </c>
    </row>
    <row r="222" spans="1:6" ht="14.25">
      <c r="A222" s="166" t="s">
        <v>441</v>
      </c>
      <c r="B222" s="167" t="s">
        <v>1082</v>
      </c>
      <c r="C222" s="168">
        <v>1652.31</v>
      </c>
      <c r="D222" s="167" t="s">
        <v>862</v>
      </c>
      <c r="E222">
        <f>VLOOKUP(A222,РАСЧЕТ!A:V,22,0)</f>
        <v>397.98016245011235</v>
      </c>
      <c r="F222" s="65">
        <f t="shared" si="3"/>
        <v>-1254.3298375498875</v>
      </c>
    </row>
    <row r="223" spans="1:6" ht="14.25">
      <c r="A223" s="166" t="s">
        <v>84</v>
      </c>
      <c r="B223" s="167" t="s">
        <v>1083</v>
      </c>
      <c r="C223" s="168">
        <v>1652.31</v>
      </c>
      <c r="D223" s="167" t="s">
        <v>862</v>
      </c>
      <c r="E223">
        <f>VLOOKUP(A223,РАСЧЕТ!A:V,22,0)</f>
        <v>588.9263663452646</v>
      </c>
      <c r="F223" s="65">
        <f t="shared" si="3"/>
        <v>-1063.3836336547354</v>
      </c>
    </row>
    <row r="224" spans="1:6" ht="14.25">
      <c r="A224" s="166" t="s">
        <v>671</v>
      </c>
      <c r="B224" s="167" t="s">
        <v>1084</v>
      </c>
      <c r="C224" s="168">
        <v>3241.35</v>
      </c>
      <c r="D224" s="167" t="s">
        <v>862</v>
      </c>
      <c r="E224">
        <f>VLOOKUP(A224,РАСЧЕТ!A:V,22,0)</f>
        <v>1155.3037501953274</v>
      </c>
      <c r="F224" s="65">
        <f t="shared" si="3"/>
        <v>-2086.0462498046727</v>
      </c>
    </row>
    <row r="225" spans="1:6" ht="14.25">
      <c r="A225" s="166" t="s">
        <v>80</v>
      </c>
      <c r="B225" s="167" t="s">
        <v>1085</v>
      </c>
      <c r="C225" s="168">
        <v>2463.57</v>
      </c>
      <c r="D225" s="167" t="s">
        <v>862</v>
      </c>
      <c r="E225">
        <f>VLOOKUP(A225,РАСЧЕТ!A:V,22,0)</f>
        <v>878.0839065778495</v>
      </c>
      <c r="F225" s="65">
        <f t="shared" si="3"/>
        <v>-1585.4860934221506</v>
      </c>
    </row>
    <row r="226" spans="1:6" ht="14.25">
      <c r="A226" s="166" t="s">
        <v>99</v>
      </c>
      <c r="B226" s="167" t="s">
        <v>1086</v>
      </c>
      <c r="C226" s="168">
        <v>1652.31</v>
      </c>
      <c r="D226" s="167" t="s">
        <v>862</v>
      </c>
      <c r="E226">
        <f>VLOOKUP(A226,РАСЧЕТ!A:V,22,0)</f>
        <v>623.8682453804686</v>
      </c>
      <c r="F226" s="65">
        <f t="shared" si="3"/>
        <v>-1028.4417546195314</v>
      </c>
    </row>
    <row r="227" spans="1:6" ht="14.25">
      <c r="A227" s="166" t="s">
        <v>115</v>
      </c>
      <c r="B227" s="167" t="s">
        <v>1087</v>
      </c>
      <c r="C227" s="168">
        <v>1652.31</v>
      </c>
      <c r="D227" s="167" t="s">
        <v>862</v>
      </c>
      <c r="E227">
        <f>VLOOKUP(A227,РАСЧЕТ!A:V,22,0)</f>
        <v>588.9263663452646</v>
      </c>
      <c r="F227" s="65">
        <f t="shared" si="3"/>
        <v>-1063.3836336547354</v>
      </c>
    </row>
    <row r="228" spans="1:6" ht="14.25">
      <c r="A228" s="166" t="s">
        <v>443</v>
      </c>
      <c r="B228" s="167" t="s">
        <v>1088</v>
      </c>
      <c r="C228" s="168">
        <v>3241.35</v>
      </c>
      <c r="D228" s="167" t="s">
        <v>862</v>
      </c>
      <c r="E228">
        <f>VLOOKUP(A228,РАСЧЕТ!A:V,22,0)</f>
        <v>1155.3037501953274</v>
      </c>
      <c r="F228" s="65">
        <f t="shared" si="3"/>
        <v>-2086.0462498046727</v>
      </c>
    </row>
    <row r="229" spans="1:5" ht="14.25">
      <c r="A229" s="164"/>
      <c r="B229" s="165"/>
      <c r="C229" s="165" t="s">
        <v>1089</v>
      </c>
      <c r="D229" s="165"/>
      <c r="E229">
        <f>SUM(E2:E228)</f>
        <v>176220.29820000028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Пашковская Юлия</dc:creator>
  <cp:keywords/>
  <dc:description/>
  <cp:lastModifiedBy>Юсаева Элина</cp:lastModifiedBy>
  <dcterms:created xsi:type="dcterms:W3CDTF">2022-12-28T14:01:20Z</dcterms:created>
  <dcterms:modified xsi:type="dcterms:W3CDTF">2024-01-24T15:02:18Z</dcterms:modified>
  <cp:category/>
  <cp:version/>
  <cp:contentType/>
  <cp:contentStatus/>
</cp:coreProperties>
</file>